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workbookProtection lockStructure="1"/>
  <bookViews>
    <workbookView xWindow="1620" yWindow="210" windowWidth="14505" windowHeight="10680" firstSheet="1" activeTab="1"/>
  </bookViews>
  <sheets>
    <sheet name="Welcome" sheetId="21" r:id="rId1"/>
    <sheet name="Electricity Info" sheetId="28" r:id="rId2"/>
    <sheet name="Classroom Lighting" sheetId="14" r:id="rId3"/>
    <sheet name="Energy Vampires" sheetId="15" r:id="rId4"/>
    <sheet name="Other Appliances" sheetId="26" r:id="rId5"/>
    <sheet name="Transportation" sheetId="24" r:id="rId6"/>
    <sheet name="Heating" sheetId="9" r:id="rId7"/>
    <sheet name="Classroom Trash" sheetId="11" r:id="rId8"/>
    <sheet name="Classroom Paper" sheetId="20" r:id="rId9"/>
    <sheet name="Plastic Water Bottles" sheetId="19" r:id="rId10"/>
    <sheet name="Beverage Cups" sheetId="17" r:id="rId11"/>
    <sheet name="Add it up! | Audit summary" sheetId="25" r:id="rId12"/>
    <sheet name="Methodology Notes" sheetId="2" r:id="rId13"/>
  </sheets>
  <definedNames>
    <definedName name="Paper">'Methodology Notes'!$D$40:$E$42</definedName>
    <definedName name="_xlnm.Print_Area" localSheetId="11">'Add it up! | Audit summary'!$B$2:$O$71</definedName>
    <definedName name="_xlnm.Print_Area" localSheetId="10">'Beverage Cups'!$B$2:$M$25</definedName>
    <definedName name="_xlnm.Print_Area" localSheetId="2">'Classroom Lighting'!$A$1:$AE$34</definedName>
    <definedName name="_xlnm.Print_Area" localSheetId="8">'Classroom Paper'!$B$2:$S$24</definedName>
    <definedName name="_xlnm.Print_Area" localSheetId="7">'Classroom Trash'!$B$2:$L$27</definedName>
    <definedName name="_xlnm.Print_Area" localSheetId="1">'Electricity Info'!$C$2:$N$30</definedName>
    <definedName name="_xlnm.Print_Area" localSheetId="3">'Energy Vampires'!$B$2:$AC$41</definedName>
    <definedName name="_xlnm.Print_Area" localSheetId="6">Heating!$B$2:$K$17</definedName>
    <definedName name="_xlnm.Print_Area" localSheetId="12">'Methodology Notes'!$A$2:$Q$79</definedName>
    <definedName name="_xlnm.Print_Area" localSheetId="4">'Other Appliances'!$B$2:$AD$56</definedName>
    <definedName name="_xlnm.Print_Area" localSheetId="9">'Plastic Water Bottles'!$B$2:$T$27</definedName>
    <definedName name="_xlnm.Print_Area" localSheetId="5">Transportation!$B$2:$W$31</definedName>
    <definedName name="_xlnm.Print_Area" localSheetId="0">Welcome!$B$2:$M$25</definedName>
    <definedName name="RecycledPaper">'Methodology Notes'!$D$40:$D$42</definedName>
    <definedName name="Utility">'Methodology Notes'!$D$10:$D$15</definedName>
  </definedNames>
  <calcPr calcId="125725" iterateDelta="6.4766571447683168E-319"/>
</workbook>
</file>

<file path=xl/calcChain.xml><?xml version="1.0" encoding="utf-8"?>
<calcChain xmlns="http://schemas.openxmlformats.org/spreadsheetml/2006/main">
  <c r="N53" i="2"/>
  <c r="H13" i="9"/>
  <c r="I18" i="25" s="1"/>
  <c r="M18" s="1"/>
  <c r="N42" i="2"/>
  <c r="M15" i="28"/>
  <c r="J24"/>
  <c r="E3" i="25"/>
  <c r="J2" i="17"/>
  <c r="P2" i="19"/>
  <c r="N2" i="20"/>
  <c r="F2" i="11"/>
  <c r="H2" i="9"/>
  <c r="O2" i="24"/>
  <c r="T2" i="26"/>
  <c r="S2" i="15"/>
  <c r="U2" i="14"/>
  <c r="L2" i="28"/>
  <c r="Y9" i="20"/>
  <c r="X9"/>
  <c r="X10" s="1"/>
  <c r="Q9" i="9"/>
  <c r="S15" i="24"/>
  <c r="AA15" s="1"/>
  <c r="U15"/>
  <c r="U11"/>
  <c r="AC11" s="1"/>
  <c r="G17" i="28"/>
  <c r="G18"/>
  <c r="G19"/>
  <c r="G20"/>
  <c r="G21"/>
  <c r="G22"/>
  <c r="AA16"/>
  <c r="H4" i="14" s="1"/>
  <c r="U13" i="24"/>
  <c r="S13"/>
  <c r="P30" i="26"/>
  <c r="X30" s="1"/>
  <c r="AB30" s="1"/>
  <c r="N30"/>
  <c r="V30" s="1"/>
  <c r="Z30" s="1"/>
  <c r="P29"/>
  <c r="X29" s="1"/>
  <c r="AB29" s="1"/>
  <c r="N29"/>
  <c r="V29" s="1"/>
  <c r="Z29" s="1"/>
  <c r="P28"/>
  <c r="X28" s="1"/>
  <c r="AB28" s="1"/>
  <c r="N28"/>
  <c r="V28" s="1"/>
  <c r="Z28" s="1"/>
  <c r="P33"/>
  <c r="X33" s="1"/>
  <c r="AB33" s="1"/>
  <c r="N33"/>
  <c r="V33" s="1"/>
  <c r="Z33" s="1"/>
  <c r="P32"/>
  <c r="X32" s="1"/>
  <c r="AB32" s="1"/>
  <c r="N32"/>
  <c r="V32" s="1"/>
  <c r="Z32" s="1"/>
  <c r="P31"/>
  <c r="X31" s="1"/>
  <c r="AB31" s="1"/>
  <c r="N31"/>
  <c r="V31" s="1"/>
  <c r="Z31" s="1"/>
  <c r="P27"/>
  <c r="X27" s="1"/>
  <c r="AB27" s="1"/>
  <c r="N27"/>
  <c r="V27" s="1"/>
  <c r="Z27" s="1"/>
  <c r="P26"/>
  <c r="X26" s="1"/>
  <c r="AB26" s="1"/>
  <c r="N26"/>
  <c r="V26" s="1"/>
  <c r="Z26" s="1"/>
  <c r="P25"/>
  <c r="X25" s="1"/>
  <c r="AB25" s="1"/>
  <c r="N25"/>
  <c r="V25" s="1"/>
  <c r="Z25" s="1"/>
  <c r="N20"/>
  <c r="V20" s="1"/>
  <c r="Z20" s="1"/>
  <c r="P20"/>
  <c r="X20" s="1"/>
  <c r="AB20" s="1"/>
  <c r="N21"/>
  <c r="V21" s="1"/>
  <c r="Z21" s="1"/>
  <c r="P21"/>
  <c r="X21" s="1"/>
  <c r="AB21" s="1"/>
  <c r="N22"/>
  <c r="V22" s="1"/>
  <c r="Z22" s="1"/>
  <c r="P22"/>
  <c r="X22"/>
  <c r="AB22" s="1"/>
  <c r="N23"/>
  <c r="V23" s="1"/>
  <c r="Z23" s="1"/>
  <c r="P23"/>
  <c r="X23" s="1"/>
  <c r="AB23" s="1"/>
  <c r="N24"/>
  <c r="V24" s="1"/>
  <c r="Z24" s="1"/>
  <c r="P24"/>
  <c r="X24" s="1"/>
  <c r="AB24" s="1"/>
  <c r="N34"/>
  <c r="V34" s="1"/>
  <c r="Z34" s="1"/>
  <c r="P34"/>
  <c r="X34" s="1"/>
  <c r="AB34" s="1"/>
  <c r="N35"/>
  <c r="V35" s="1"/>
  <c r="Z35" s="1"/>
  <c r="P35"/>
  <c r="X35" s="1"/>
  <c r="AB35" s="1"/>
  <c r="S8" i="24"/>
  <c r="S11" s="1"/>
  <c r="AA11" s="1"/>
  <c r="U8"/>
  <c r="O28" i="15"/>
  <c r="W28" s="1"/>
  <c r="AA28" s="1"/>
  <c r="S17" i="24"/>
  <c r="U17"/>
  <c r="H11" i="11"/>
  <c r="F22"/>
  <c r="H22" s="1"/>
  <c r="O27" i="15"/>
  <c r="W27" s="1"/>
  <c r="AA27" s="1"/>
  <c r="O26"/>
  <c r="W26" s="1"/>
  <c r="AA26" s="1"/>
  <c r="O25"/>
  <c r="W25" s="1"/>
  <c r="AA25" s="1"/>
  <c r="O24"/>
  <c r="W24" s="1"/>
  <c r="AA24" s="1"/>
  <c r="O23"/>
  <c r="W23" s="1"/>
  <c r="AA23" s="1"/>
  <c r="O22"/>
  <c r="W22" s="1"/>
  <c r="AA22" s="1"/>
  <c r="O21"/>
  <c r="W21"/>
  <c r="AA21" s="1"/>
  <c r="M25"/>
  <c r="U25" s="1"/>
  <c r="Y25" s="1"/>
  <c r="M24"/>
  <c r="U24" s="1"/>
  <c r="Y24" s="1"/>
  <c r="M23"/>
  <c r="U23" s="1"/>
  <c r="Y23" s="1"/>
  <c r="M22"/>
  <c r="U22" s="1"/>
  <c r="Y22" s="1"/>
  <c r="M21"/>
  <c r="U21" s="1"/>
  <c r="M28"/>
  <c r="U28" s="1"/>
  <c r="Y28" s="1"/>
  <c r="M27"/>
  <c r="U27" s="1"/>
  <c r="Y27" s="1"/>
  <c r="M26"/>
  <c r="U26" s="1"/>
  <c r="Y26" s="1"/>
  <c r="O20"/>
  <c r="S20" s="1"/>
  <c r="M20"/>
  <c r="Q20" s="1"/>
  <c r="Q23" i="14"/>
  <c r="Y23" s="1"/>
  <c r="AC23" s="1"/>
  <c r="O23"/>
  <c r="W23" s="1"/>
  <c r="AA23" s="1"/>
  <c r="Q22"/>
  <c r="Y22" s="1"/>
  <c r="AC22" s="1"/>
  <c r="O22"/>
  <c r="W22" s="1"/>
  <c r="AA22" s="1"/>
  <c r="Q21"/>
  <c r="Y21" s="1"/>
  <c r="AC21" s="1"/>
  <c r="O21"/>
  <c r="W21" s="1"/>
  <c r="AA21" s="1"/>
  <c r="Q20"/>
  <c r="Y20" s="1"/>
  <c r="AC20" s="1"/>
  <c r="O20"/>
  <c r="W20" s="1"/>
  <c r="AA20" s="1"/>
  <c r="Q19"/>
  <c r="Y19" s="1"/>
  <c r="AC19" s="1"/>
  <c r="O19"/>
  <c r="W19" s="1"/>
  <c r="AA19" s="1"/>
  <c r="Q18"/>
  <c r="Y18" s="1"/>
  <c r="AC18" s="1"/>
  <c r="O18"/>
  <c r="W18" s="1"/>
  <c r="AA18" s="1"/>
  <c r="Q17"/>
  <c r="Y17" s="1"/>
  <c r="AC17" s="1"/>
  <c r="O17"/>
  <c r="W17" s="1"/>
  <c r="AA17" s="1"/>
  <c r="Q16"/>
  <c r="Y16" s="1"/>
  <c r="AC16" s="1"/>
  <c r="O16"/>
  <c r="W16" s="1"/>
  <c r="AA16" s="1"/>
  <c r="Q15"/>
  <c r="Y15" s="1"/>
  <c r="O15"/>
  <c r="W15" s="1"/>
  <c r="AA15" s="1"/>
  <c r="Q14"/>
  <c r="U14" s="1"/>
  <c r="O14"/>
  <c r="W14" s="1"/>
  <c r="Q9" i="20"/>
  <c r="F19" s="1"/>
  <c r="O9"/>
  <c r="F17" s="1"/>
  <c r="J17" s="1"/>
  <c r="E20" i="25" s="1"/>
  <c r="Q26" i="15"/>
  <c r="M74" i="2"/>
  <c r="I19" i="17"/>
  <c r="K19" s="1"/>
  <c r="I21"/>
  <c r="K21" s="1"/>
  <c r="G22" i="25" s="1"/>
  <c r="P12" i="19"/>
  <c r="P13" s="1"/>
  <c r="R12"/>
  <c r="R14" s="1"/>
  <c r="Y10" i="20"/>
  <c r="N19" i="26"/>
  <c r="V19" s="1"/>
  <c r="P19"/>
  <c r="X19" s="1"/>
  <c r="N36"/>
  <c r="V36" s="1"/>
  <c r="Z36" s="1"/>
  <c r="P36"/>
  <c r="X36"/>
  <c r="AB36" s="1"/>
  <c r="N37"/>
  <c r="V37" s="1"/>
  <c r="Z37" s="1"/>
  <c r="P37"/>
  <c r="X37" s="1"/>
  <c r="AB37" s="1"/>
  <c r="N38"/>
  <c r="V38" s="1"/>
  <c r="Z38" s="1"/>
  <c r="P38"/>
  <c r="X38" s="1"/>
  <c r="AB38" s="1"/>
  <c r="N39"/>
  <c r="V39" s="1"/>
  <c r="Z39" s="1"/>
  <c r="P39"/>
  <c r="X39" s="1"/>
  <c r="AB39" s="1"/>
  <c r="N40"/>
  <c r="V40" s="1"/>
  <c r="Z40" s="1"/>
  <c r="P40"/>
  <c r="X40"/>
  <c r="AB40" s="1"/>
  <c r="N41"/>
  <c r="V41" s="1"/>
  <c r="Z41" s="1"/>
  <c r="P41"/>
  <c r="X41" s="1"/>
  <c r="AB41" s="1"/>
  <c r="N42"/>
  <c r="V42" s="1"/>
  <c r="Z42" s="1"/>
  <c r="P42"/>
  <c r="X42" s="1"/>
  <c r="AB42" s="1"/>
  <c r="N43"/>
  <c r="V43" s="1"/>
  <c r="Z43" s="1"/>
  <c r="P43"/>
  <c r="X43" s="1"/>
  <c r="AB43" s="1"/>
  <c r="S24" i="15"/>
  <c r="S18" i="14"/>
  <c r="S21"/>
  <c r="S23"/>
  <c r="F20" i="11"/>
  <c r="H20" s="1"/>
  <c r="E19" i="25" s="1"/>
  <c r="T31" i="26"/>
  <c r="R25"/>
  <c r="T32"/>
  <c r="T28"/>
  <c r="T24"/>
  <c r="T23"/>
  <c r="U18" i="14"/>
  <c r="T30" i="26"/>
  <c r="R27"/>
  <c r="R38"/>
  <c r="T25"/>
  <c r="R22"/>
  <c r="R35"/>
  <c r="R21"/>
  <c r="R24"/>
  <c r="R23"/>
  <c r="R34"/>
  <c r="T27"/>
  <c r="T26"/>
  <c r="S21" i="15"/>
  <c r="R20" i="26"/>
  <c r="H11" i="2"/>
  <c r="Q22" i="15"/>
  <c r="Q21"/>
  <c r="U20" i="14"/>
  <c r="S15"/>
  <c r="T20" i="26"/>
  <c r="S23" i="15"/>
  <c r="S25"/>
  <c r="S17" i="14"/>
  <c r="Q24" i="15"/>
  <c r="R30" i="26"/>
  <c r="T35"/>
  <c r="S22" i="14"/>
  <c r="S20"/>
  <c r="S19"/>
  <c r="S27" i="15"/>
  <c r="S26"/>
  <c r="S16" i="14"/>
  <c r="R37" i="26"/>
  <c r="R29"/>
  <c r="T33"/>
  <c r="T39"/>
  <c r="T29"/>
  <c r="U23" i="14"/>
  <c r="U21"/>
  <c r="U19"/>
  <c r="U17"/>
  <c r="R32" i="26"/>
  <c r="T21"/>
  <c r="R33"/>
  <c r="S22" i="15"/>
  <c r="T19" i="26"/>
  <c r="U16" i="14"/>
  <c r="T42" i="26"/>
  <c r="T38"/>
  <c r="T34"/>
  <c r="R26"/>
  <c r="T22"/>
  <c r="U22" i="14"/>
  <c r="T37" i="26"/>
  <c r="Q27" i="15"/>
  <c r="R31" i="26"/>
  <c r="R28"/>
  <c r="U15" i="14"/>
  <c r="T41" i="26"/>
  <c r="R39"/>
  <c r="R41"/>
  <c r="R40"/>
  <c r="R43"/>
  <c r="R19"/>
  <c r="R36"/>
  <c r="T40"/>
  <c r="T36"/>
  <c r="Q25" i="15"/>
  <c r="Q23"/>
  <c r="W20"/>
  <c r="AA20" s="1"/>
  <c r="U20"/>
  <c r="Y20" s="1"/>
  <c r="F6"/>
  <c r="H5" i="14"/>
  <c r="N8" i="9"/>
  <c r="F6" i="26"/>
  <c r="F24" i="11" l="1"/>
  <c r="Y14" i="14"/>
  <c r="AC14" s="1"/>
  <c r="S14"/>
  <c r="R13" i="19"/>
  <c r="G21"/>
  <c r="J21" s="1"/>
  <c r="G21" i="25" s="1"/>
  <c r="G19" i="19"/>
  <c r="J19" s="1"/>
  <c r="P14"/>
  <c r="I23" i="17"/>
  <c r="E25" i="24"/>
  <c r="G25" s="1"/>
  <c r="Q28" i="15"/>
  <c r="S28"/>
  <c r="E27" i="24"/>
  <c r="G27" s="1"/>
  <c r="G17" i="25" s="1"/>
  <c r="V50" i="26"/>
  <c r="AB19"/>
  <c r="T43"/>
  <c r="G24" i="28"/>
  <c r="AA17" s="1"/>
  <c r="Y35" i="15"/>
  <c r="G15" i="25" s="1"/>
  <c r="K15" s="1"/>
  <c r="K23" i="17"/>
  <c r="I22" i="25" s="1"/>
  <c r="M22" s="1"/>
  <c r="E22"/>
  <c r="Z19" i="26"/>
  <c r="Z48" s="1"/>
  <c r="V48"/>
  <c r="V52" s="1"/>
  <c r="H28" i="14"/>
  <c r="AA14"/>
  <c r="M28" s="1"/>
  <c r="AC15"/>
  <c r="Y21" i="15"/>
  <c r="Y33" s="1"/>
  <c r="U33"/>
  <c r="G19" i="25"/>
  <c r="H24" i="11"/>
  <c r="I19" i="25" s="1"/>
  <c r="M19" s="1"/>
  <c r="J19" i="20"/>
  <c r="F21"/>
  <c r="Z50" i="26"/>
  <c r="G16" i="25" s="1"/>
  <c r="K16" s="1"/>
  <c r="U35" i="15"/>
  <c r="R42" i="26"/>
  <c r="AC15" i="24"/>
  <c r="M30" i="14" l="1"/>
  <c r="G14" i="25" s="1"/>
  <c r="H30" i="14"/>
  <c r="G23" i="19"/>
  <c r="H12" i="2"/>
  <c r="P9" i="9" s="1"/>
  <c r="E29" i="24"/>
  <c r="M9" i="26"/>
  <c r="Q8" i="14"/>
  <c r="N9" i="15"/>
  <c r="R9" i="9"/>
  <c r="S9" s="1"/>
  <c r="T9" s="1"/>
  <c r="Y37" i="15"/>
  <c r="I15" i="25" s="1"/>
  <c r="M15" s="1"/>
  <c r="E15"/>
  <c r="E14"/>
  <c r="M32" i="14"/>
  <c r="I14" i="25" s="1"/>
  <c r="E17"/>
  <c r="G29" i="24"/>
  <c r="I17" i="25" s="1"/>
  <c r="M17" s="1"/>
  <c r="J21" i="20"/>
  <c r="I20" i="25" s="1"/>
  <c r="M20" s="1"/>
  <c r="G20"/>
  <c r="G24" s="1"/>
  <c r="G26" s="1"/>
  <c r="K14"/>
  <c r="K24" s="1"/>
  <c r="Z52" i="26"/>
  <c r="I16" i="25" s="1"/>
  <c r="M16" s="1"/>
  <c r="E16"/>
  <c r="U37" i="15"/>
  <c r="H32" i="14"/>
  <c r="J23" i="19"/>
  <c r="I21" i="25" s="1"/>
  <c r="M21" s="1"/>
  <c r="E21"/>
  <c r="M14" l="1"/>
  <c r="M24" s="1"/>
  <c r="I24"/>
  <c r="E24"/>
  <c r="E26" s="1"/>
  <c r="C62" l="1"/>
  <c r="I26"/>
  <c r="G66" l="1"/>
  <c r="G68"/>
  <c r="G64"/>
</calcChain>
</file>

<file path=xl/sharedStrings.xml><?xml version="1.0" encoding="utf-8"?>
<sst xmlns="http://schemas.openxmlformats.org/spreadsheetml/2006/main" count="728" uniqueCount="352">
  <si>
    <t>Switch</t>
  </si>
  <si>
    <t>Conversion Factors</t>
  </si>
  <si>
    <t>Utility</t>
  </si>
  <si>
    <t>CLASSROOM LIGHTING</t>
  </si>
  <si>
    <t>Watts per bulb</t>
  </si>
  <si>
    <t>lbs</t>
  </si>
  <si>
    <t>TRANSPORTATION</t>
  </si>
  <si>
    <t>Recycled content (%)</t>
  </si>
  <si>
    <t>Lbs CO2 per ream</t>
  </si>
  <si>
    <t>Yes</t>
  </si>
  <si>
    <t>No</t>
  </si>
  <si>
    <t>SOLID WASTE</t>
  </si>
  <si>
    <t>BEVERAGE CUPS</t>
  </si>
  <si>
    <t>http://www.edf.org/documents/523_starbucks.pdf</t>
  </si>
  <si>
    <t>How many?</t>
  </si>
  <si>
    <t>MODE</t>
  </si>
  <si>
    <t>“Active”</t>
  </si>
  <si>
    <t>“Sleep/Standby”</t>
  </si>
  <si>
    <t>“Off”</t>
  </si>
  <si>
    <t>“Power strip/ Unplugged”</t>
  </si>
  <si>
    <t>Active</t>
  </si>
  <si>
    <t>Off</t>
  </si>
  <si>
    <t>Electronic device</t>
  </si>
  <si>
    <t>COMMON OPERATING MODES FOR ELECTRONIC DEVICES</t>
  </si>
  <si>
    <t>Device is on and serving its primary function. (Example: a DVD player playing a movie, or a computer running a program.)</t>
  </si>
  <si>
    <t>Device is in low-power mode. (Example: DVD player is on, but not playing a disc; computer is on, but in power-save/sleep mode.)</t>
  </si>
  <si>
    <t xml:space="preserve">Device is turned off, but still plugged in and ready for action. (Example: DVD player is turned off, but could be activated by remote. Digital displays will be visible.) </t>
  </si>
  <si>
    <t>ENERGY VAMPIRES</t>
  </si>
  <si>
    <t>Classroom lighting</t>
  </si>
  <si>
    <t>Transportation</t>
  </si>
  <si>
    <t>Add it all up!</t>
  </si>
  <si>
    <t>Audit category</t>
  </si>
  <si>
    <t xml:space="preserve">http://www.epa.gov/climatechange/wycd/waste/calculators/Warm_Form.html </t>
  </si>
  <si>
    <t>PLASTIC WATER BOTTLES</t>
  </si>
  <si>
    <t>If the teacher drinks bottled water, approximately how many plastic water bottles does he/she go through each week?</t>
  </si>
  <si>
    <r>
      <t>&gt;&gt;Which adds up to this many lbs of CO</t>
    </r>
    <r>
      <rPr>
        <vertAlign val="subscript"/>
        <sz val="10"/>
        <rFont val="Trebuchet MS"/>
        <family val="2"/>
      </rPr>
      <t>2</t>
    </r>
    <r>
      <rPr>
        <sz val="10"/>
        <rFont val="Trebuchet MS"/>
        <family val="2"/>
      </rPr>
      <t xml:space="preserve"> each week: </t>
    </r>
  </si>
  <si>
    <t>Recycle</t>
  </si>
  <si>
    <t>Throw away</t>
  </si>
  <si>
    <t>HEATING</t>
  </si>
  <si>
    <t>Electricity</t>
  </si>
  <si>
    <t>Natural gas</t>
  </si>
  <si>
    <t>n/a</t>
  </si>
  <si>
    <t>Other</t>
  </si>
  <si>
    <r>
      <t>lbs CO</t>
    </r>
    <r>
      <rPr>
        <vertAlign val="subscript"/>
        <sz val="12"/>
        <rFont val="Trebuchet MS"/>
        <family val="2"/>
      </rPr>
      <t>2</t>
    </r>
    <r>
      <rPr>
        <sz val="12"/>
        <rFont val="Trebuchet MS"/>
        <family val="2"/>
      </rPr>
      <t xml:space="preserve"> per year</t>
    </r>
  </si>
  <si>
    <t>(Note: Although buses produce emissions, they run regardless of the number of passengers they carry. For the purpose of this exercise it is assumed that a teacher who rides the bus is not generating any additional emissions.)</t>
  </si>
  <si>
    <t>Appliance</t>
  </si>
  <si>
    <t>Off (but plugged in)</t>
  </si>
  <si>
    <t>(watts)</t>
  </si>
  <si>
    <t xml:space="preserve">“Sleep”: On but not in use </t>
  </si>
  <si>
    <t xml:space="preserve">Active (on and in use) </t>
  </si>
  <si>
    <t xml:space="preserve">Desktop Computer </t>
  </si>
  <si>
    <t xml:space="preserve">Laptop Computer </t>
  </si>
  <si>
    <t xml:space="preserve">Conventional (CRT) Monitor </t>
  </si>
  <si>
    <t xml:space="preserve">Flat screen (LCD) Monitor </t>
  </si>
  <si>
    <t>Multi-Function Printer/Scanner/Copier</t>
  </si>
  <si>
    <t>DVD/VCR player</t>
  </si>
  <si>
    <t>1. How much does the trash can weigh when empty?</t>
  </si>
  <si>
    <t>2. Fill it up completely and measure again. How much does the trash can weigh when completely full with trash?</t>
  </si>
  <si>
    <t>1. How many reams of paper are used by the classroom per week, on average?</t>
  </si>
  <si>
    <t># of bulbs per switch</t>
  </si>
  <si>
    <t># of hours the switch is on (per day)</t>
  </si>
  <si>
    <t>=</t>
  </si>
  <si>
    <t>INPUT CLASSROOM DATA HERE:</t>
  </si>
  <si>
    <t>CLASSROOM RESULTS:</t>
  </si>
  <si>
    <t>SUMMARY OF RESULTS</t>
  </si>
  <si>
    <t>End of day operating mode</t>
  </si>
  <si>
    <t>Total kWh per 180-day school year</t>
  </si>
  <si>
    <t>Total kWh consumed overnight</t>
  </si>
  <si>
    <r>
      <t>Total CO</t>
    </r>
    <r>
      <rPr>
        <b/>
        <vertAlign val="subscript"/>
        <sz val="12"/>
        <color indexed="17"/>
        <rFont val="Trebuchet MS"/>
        <family val="2"/>
      </rPr>
      <t>2</t>
    </r>
    <r>
      <rPr>
        <b/>
        <sz val="12"/>
        <color indexed="17"/>
        <rFont val="Trebuchet MS"/>
        <family val="2"/>
      </rPr>
      <t xml:space="preserve"> emissions savings</t>
    </r>
  </si>
  <si>
    <t>3. Approximately how many full bins of trash does the classroom generate each week?</t>
  </si>
  <si>
    <r>
      <t>ð</t>
    </r>
    <r>
      <rPr>
        <sz val="11"/>
        <rFont val="Trebuchet MS"/>
        <family val="2"/>
      </rPr>
      <t>That means a full trashcan contains approximately this many pounds of trash:</t>
    </r>
  </si>
  <si>
    <t>4.Review your results!</t>
  </si>
  <si>
    <r>
      <t>Total CO</t>
    </r>
    <r>
      <rPr>
        <b/>
        <vertAlign val="subscript"/>
        <sz val="11"/>
        <color indexed="17"/>
        <rFont val="Trebuchet MS"/>
        <family val="2"/>
      </rPr>
      <t>2</t>
    </r>
    <r>
      <rPr>
        <b/>
        <sz val="11"/>
        <color indexed="17"/>
        <rFont val="Trebuchet MS"/>
        <family val="2"/>
      </rPr>
      <t xml:space="preserve"> emissions savings</t>
    </r>
  </si>
  <si>
    <t>2. Review your results!</t>
  </si>
  <si>
    <t>Instructions:</t>
  </si>
  <si>
    <t>That's roughly this many lbs of plastic each week:</t>
  </si>
  <si>
    <t>ð</t>
  </si>
  <si>
    <r>
      <t>lbs CO</t>
    </r>
    <r>
      <rPr>
        <vertAlign val="subscript"/>
        <sz val="9"/>
        <rFont val="Trebuchet MS"/>
        <family val="2"/>
      </rPr>
      <t>2</t>
    </r>
  </si>
  <si>
    <r>
      <t>lbs CO</t>
    </r>
    <r>
      <rPr>
        <vertAlign val="subscript"/>
        <sz val="9"/>
        <rFont val="Trebuchet MS"/>
        <family val="2"/>
      </rPr>
      <t>2</t>
    </r>
    <r>
      <rPr>
        <sz val="9"/>
        <rFont val="Trebuchet MS"/>
        <family val="2"/>
      </rPr>
      <t xml:space="preserve"> </t>
    </r>
    <r>
      <rPr>
        <b/>
        <i/>
        <sz val="9"/>
        <color indexed="17"/>
        <rFont val="Trebuchet MS"/>
        <family val="2"/>
      </rPr>
      <t>saved</t>
    </r>
    <r>
      <rPr>
        <i/>
        <sz val="9"/>
        <rFont val="Trebuchet MS"/>
        <family val="2"/>
      </rPr>
      <t xml:space="preserve"> </t>
    </r>
    <r>
      <rPr>
        <sz val="9"/>
        <rFont val="Trebuchet MS"/>
        <family val="2"/>
      </rPr>
      <t>per week</t>
    </r>
  </si>
  <si>
    <t>1. Collect and record data.</t>
  </si>
  <si>
    <t>Did you know?</t>
  </si>
  <si>
    <t>Heating</t>
  </si>
  <si>
    <t>CLASSROOM HEATING</t>
  </si>
  <si>
    <t>2. What is the recycled content of the paper?    (pick one from the drop-down menu)</t>
  </si>
  <si>
    <r>
      <t>Total CO</t>
    </r>
    <r>
      <rPr>
        <b/>
        <vertAlign val="subscript"/>
        <sz val="13"/>
        <color indexed="17"/>
        <rFont val="Trebuchet MS"/>
        <family val="2"/>
      </rPr>
      <t>2</t>
    </r>
    <r>
      <rPr>
        <b/>
        <sz val="13"/>
        <color indexed="17"/>
        <rFont val="Trebuchet MS"/>
        <family val="2"/>
      </rPr>
      <t xml:space="preserve"> emissions savings</t>
    </r>
  </si>
  <si>
    <r>
      <t xml:space="preserve">1. Collect and record data. </t>
    </r>
    <r>
      <rPr>
        <sz val="10"/>
        <rFont val="Trebuchet MS"/>
        <family val="2"/>
      </rPr>
      <t>Input information about classroom paper consumption in the orange table below.</t>
    </r>
  </si>
  <si>
    <t xml:space="preserve">2. Review your results! </t>
  </si>
  <si>
    <t>Classroom Carbon Calculator</t>
  </si>
  <si>
    <t>THIS SURVEY CONDUCTED FOR:</t>
  </si>
  <si>
    <t>Student/team name:</t>
  </si>
  <si>
    <t>THIS SURVEY CONDUCTED BY:</t>
  </si>
  <si>
    <t>Date:</t>
  </si>
  <si>
    <t>Class/Subject:</t>
  </si>
  <si>
    <t>Teacher:</t>
  </si>
  <si>
    <t>Room#:</t>
  </si>
  <si>
    <t>CLASSROOM TRASH</t>
  </si>
  <si>
    <t>CLASSROOM PAPER CONSUMPTION</t>
  </si>
  <si>
    <t>Heating data</t>
  </si>
  <si>
    <t xml:space="preserve">1. Collect and record data. </t>
  </si>
  <si>
    <t>Carbon impact</t>
  </si>
  <si>
    <t>Audit summary for:</t>
  </si>
  <si>
    <t>Below is a summary of this classroom's carbon impact.</t>
  </si>
  <si>
    <t>Commuting by foot, bike or bus are climate-friendly modes of transportation which do not generate any additional greenhouse gases.</t>
  </si>
  <si>
    <t>Fuel oil</t>
  </si>
  <si>
    <t>Classroom trash</t>
  </si>
  <si>
    <t>Plastic water bottles</t>
  </si>
  <si>
    <t xml:space="preserve">Beverage cups </t>
  </si>
  <si>
    <r>
      <t>CO</t>
    </r>
    <r>
      <rPr>
        <b/>
        <vertAlign val="subscript"/>
        <sz val="9"/>
        <rFont val="Trebuchet MS"/>
        <family val="2"/>
      </rPr>
      <t>2</t>
    </r>
    <r>
      <rPr>
        <b/>
        <sz val="9"/>
        <rFont val="Trebuchet MS"/>
        <family val="2"/>
      </rPr>
      <t xml:space="preserve"> emissions per week (lbs)</t>
    </r>
  </si>
  <si>
    <r>
      <t>CO</t>
    </r>
    <r>
      <rPr>
        <b/>
        <vertAlign val="subscript"/>
        <sz val="9"/>
        <rFont val="Trebuchet MS"/>
        <family val="2"/>
      </rPr>
      <t xml:space="preserve">2 </t>
    </r>
    <r>
      <rPr>
        <b/>
        <sz val="9"/>
        <rFont val="Trebuchet MS"/>
        <family val="2"/>
      </rPr>
      <t>emissions per 36-week school year (lbs)</t>
    </r>
  </si>
  <si>
    <r>
      <t>CO</t>
    </r>
    <r>
      <rPr>
        <b/>
        <vertAlign val="subscript"/>
        <sz val="9"/>
        <rFont val="Trebuchet MS"/>
        <family val="2"/>
      </rPr>
      <t>2</t>
    </r>
    <r>
      <rPr>
        <b/>
        <sz val="9"/>
        <rFont val="Trebuchet MS"/>
        <family val="2"/>
      </rPr>
      <t xml:space="preserve"> Emissions per 16-hour "night" (lbs)</t>
    </r>
  </si>
  <si>
    <r>
      <t>CO</t>
    </r>
    <r>
      <rPr>
        <b/>
        <vertAlign val="subscript"/>
        <sz val="9"/>
        <rFont val="Trebuchet MS"/>
        <family val="2"/>
      </rPr>
      <t>2</t>
    </r>
    <r>
      <rPr>
        <b/>
        <sz val="9"/>
        <rFont val="Trebuchet MS"/>
        <family val="2"/>
      </rPr>
      <t xml:space="preserve"> Emissions per 180-day school year (lbs)</t>
    </r>
  </si>
  <si>
    <t>CONVERSION FACTORS AND REFERENCES</t>
  </si>
  <si>
    <r>
      <t>Refer to Cool School Challenge Methodology Notes 1 and 2 for detailed explanation of how the CO</t>
    </r>
    <r>
      <rPr>
        <vertAlign val="subscript"/>
        <sz val="9"/>
        <rFont val="Trebuchet MS"/>
        <family val="2"/>
      </rPr>
      <t>2</t>
    </r>
    <r>
      <rPr>
        <sz val="9"/>
        <rFont val="Trebuchet MS"/>
        <family val="2"/>
      </rPr>
      <t xml:space="preserve"> emission conversion factors for electricity and heating below were derived.</t>
    </r>
  </si>
  <si>
    <t>CLASSROOM PAPER</t>
  </si>
  <si>
    <r>
      <t>Pounds (lbs) CO</t>
    </r>
    <r>
      <rPr>
        <vertAlign val="subscript"/>
        <sz val="8"/>
        <rFont val="Trebuchet MS"/>
        <family val="2"/>
      </rPr>
      <t>2</t>
    </r>
    <r>
      <rPr>
        <sz val="8"/>
        <rFont val="Trebuchet MS"/>
        <family val="2"/>
      </rPr>
      <t xml:space="preserve"> equivalent per ream of paper, by recycled content</t>
    </r>
  </si>
  <si>
    <t>APPLIANCES ~ ENERGY VAMPIRES</t>
  </si>
  <si>
    <r>
      <t>A single 16-oz coffee cup with lid and sleeve produces 0.25 lbs CO</t>
    </r>
    <r>
      <rPr>
        <vertAlign val="subscript"/>
        <sz val="8"/>
        <rFont val="Trebuchet MS"/>
        <family val="2"/>
      </rPr>
      <t>2</t>
    </r>
    <r>
      <rPr>
        <sz val="8"/>
        <rFont val="Trebuchet MS"/>
        <family val="2"/>
      </rPr>
      <t xml:space="preserve">. </t>
    </r>
    <r>
      <rPr>
        <b/>
        <i/>
        <sz val="8"/>
        <rFont val="Trebuchet MS"/>
        <family val="2"/>
      </rPr>
      <t>Source:</t>
    </r>
    <r>
      <rPr>
        <sz val="8"/>
        <rFont val="Trebuchet MS"/>
        <family val="2"/>
      </rPr>
      <t xml:space="preserve"> Report of the Starbucks Coffee Company/Alliance for Environmental Innovation Joint Task Force, April 15, 2000, Environmental Defense and Pew Charitable Trust</t>
    </r>
  </si>
  <si>
    <r>
      <t>Pounds (lbs) CO</t>
    </r>
    <r>
      <rPr>
        <vertAlign val="subscript"/>
        <sz val="7"/>
        <rFont val="Trebuchet MS"/>
        <family val="2"/>
      </rPr>
      <t>2</t>
    </r>
    <r>
      <rPr>
        <sz val="7"/>
        <rFont val="Trebuchet MS"/>
        <family val="2"/>
      </rPr>
      <t xml:space="preserve"> saved per year per degree thermostat is turned down, by utility and energy source.</t>
    </r>
  </si>
  <si>
    <t>ELECTRICITY &amp; HEATING</t>
  </si>
  <si>
    <r>
      <t>1. Collect and record data.</t>
    </r>
    <r>
      <rPr>
        <sz val="10"/>
        <rFont val="Trebuchet MS"/>
        <family val="2"/>
      </rPr>
      <t xml:space="preserve"> In the orange table below,</t>
    </r>
    <r>
      <rPr>
        <b/>
        <sz val="11"/>
        <rFont val="Trebuchet MS"/>
        <family val="2"/>
      </rPr>
      <t xml:space="preserve"> </t>
    </r>
    <r>
      <rPr>
        <sz val="10"/>
        <rFont val="Trebuchet MS"/>
        <family val="2"/>
      </rPr>
      <t>input information about the teacher's usual method of transportation to and from school each day.</t>
    </r>
  </si>
  <si>
    <t>1.</t>
  </si>
  <si>
    <t>2.</t>
  </si>
  <si>
    <t xml:space="preserve">How is your school heated?                             </t>
  </si>
  <si>
    <t>Choose one from the drop-down menu.</t>
  </si>
  <si>
    <t>Approximately how many disposable cups does he/she use in a week?</t>
  </si>
  <si>
    <r>
      <t>CO</t>
    </r>
    <r>
      <rPr>
        <b/>
        <vertAlign val="subscript"/>
        <sz val="9"/>
        <rFont val="Trebuchet MS"/>
        <family val="2"/>
      </rPr>
      <t>2</t>
    </r>
    <r>
      <rPr>
        <b/>
        <sz val="9"/>
        <rFont val="Trebuchet MS"/>
        <family val="2"/>
      </rPr>
      <t xml:space="preserve"> Emissions per day (lbs)</t>
    </r>
  </si>
  <si>
    <r>
      <t>CO</t>
    </r>
    <r>
      <rPr>
        <b/>
        <vertAlign val="subscript"/>
        <sz val="9"/>
        <rFont val="Trebuchet MS"/>
        <family val="2"/>
      </rPr>
      <t>2</t>
    </r>
    <r>
      <rPr>
        <b/>
        <sz val="9"/>
        <rFont val="Trebuchet MS"/>
        <family val="2"/>
      </rPr>
      <t xml:space="preserve"> Emissions per week (lbs)</t>
    </r>
  </si>
  <si>
    <r>
      <t>CO</t>
    </r>
    <r>
      <rPr>
        <b/>
        <vertAlign val="subscript"/>
        <sz val="9"/>
        <rFont val="Trebuchet MS"/>
        <family val="2"/>
      </rPr>
      <t>2</t>
    </r>
    <r>
      <rPr>
        <b/>
        <sz val="9"/>
        <rFont val="Trebuchet MS"/>
        <family val="2"/>
      </rPr>
      <t xml:space="preserve"> Emissions per 36-week school year (lbs)</t>
    </r>
  </si>
  <si>
    <r>
      <t>CO</t>
    </r>
    <r>
      <rPr>
        <b/>
        <vertAlign val="subscript"/>
        <sz val="9"/>
        <rFont val="Trebuchet MS"/>
        <family val="2"/>
      </rPr>
      <t>2</t>
    </r>
    <r>
      <rPr>
        <b/>
        <sz val="9"/>
        <rFont val="Trebuchet MS"/>
        <family val="2"/>
      </rPr>
      <t xml:space="preserve"> emissions per 36-week school year (lbs)</t>
    </r>
  </si>
  <si>
    <r>
      <t xml:space="preserve">Most of the time, does the teacher usually recycle the water bottles, or throw them away? </t>
    </r>
    <r>
      <rPr>
        <b/>
        <i/>
        <sz val="10"/>
        <color indexed="61"/>
        <rFont val="Trebuchet MS"/>
        <family val="2"/>
      </rPr>
      <t>(Select one)</t>
    </r>
  </si>
  <si>
    <t>One pound of plastic generates 2.3 pounds of greenhouse gases - from the processing of plastic to make the bottle, to transporting the bottles to the store, etc.</t>
  </si>
  <si>
    <t>Classroom paper</t>
  </si>
  <si>
    <t>CLASSROOM AUDIT SUMMARY</t>
  </si>
  <si>
    <t>National Average</t>
  </si>
  <si>
    <t>1. What is the roundtrip distance traveled per day?     (# of miles)</t>
  </si>
  <si>
    <t xml:space="preserve">Gallons of gasoline burned each week, driving alone to and from work: </t>
  </si>
  <si>
    <t>3. What is the mileage of the vehicle he/she drives? (mpg)</t>
  </si>
  <si>
    <t>Gallons of gasoline burned each week by the carpool vehicle</t>
  </si>
  <si>
    <t>5. What is the mileage of the carpool vehicle? (mpg)</t>
  </si>
  <si>
    <t>6. What is the total # of people traveling in the carpool?</t>
  </si>
  <si>
    <t>7. How many days per week does the teacher commute by walking, biking, or riding the bus?</t>
  </si>
  <si>
    <r>
      <t xml:space="preserve">2. How many days per week does the teacher drive </t>
    </r>
    <r>
      <rPr>
        <b/>
        <u/>
        <sz val="10"/>
        <rFont val="Trebuchet MS"/>
        <family val="2"/>
      </rPr>
      <t>alone</t>
    </r>
    <r>
      <rPr>
        <sz val="10"/>
        <rFont val="Trebuchet MS"/>
        <family val="2"/>
      </rPr>
      <t xml:space="preserve"> to work?</t>
    </r>
  </si>
  <si>
    <r>
      <t>Pounds of CO</t>
    </r>
    <r>
      <rPr>
        <vertAlign val="subscript"/>
        <sz val="10"/>
        <rFont val="Trebuchet MS"/>
        <family val="2"/>
      </rPr>
      <t>2</t>
    </r>
    <r>
      <rPr>
        <sz val="10"/>
        <rFont val="Trebuchet MS"/>
        <family val="2"/>
      </rPr>
      <t xml:space="preserve"> emitted per week (lbs), </t>
    </r>
    <r>
      <rPr>
        <b/>
        <i/>
        <sz val="10"/>
        <rFont val="Trebuchet MS"/>
        <family val="2"/>
      </rPr>
      <t>driving alone</t>
    </r>
  </si>
  <si>
    <r>
      <t xml:space="preserve">4. How many days per week does the teacher </t>
    </r>
    <r>
      <rPr>
        <b/>
        <u/>
        <sz val="10"/>
        <rFont val="Trebuchet MS"/>
        <family val="2"/>
      </rPr>
      <t>carpool</t>
    </r>
    <r>
      <rPr>
        <sz val="10"/>
        <rFont val="Trebuchet MS"/>
        <family val="2"/>
      </rPr>
      <t xml:space="preserve"> to work?</t>
    </r>
  </si>
  <si>
    <r>
      <t>Pounds of CO</t>
    </r>
    <r>
      <rPr>
        <vertAlign val="subscript"/>
        <sz val="10"/>
        <rFont val="Trebuchet MS"/>
        <family val="2"/>
      </rPr>
      <t>2</t>
    </r>
    <r>
      <rPr>
        <sz val="10"/>
        <rFont val="Trebuchet MS"/>
        <family val="2"/>
      </rPr>
      <t xml:space="preserve"> emitted per week (lbs), </t>
    </r>
    <r>
      <rPr>
        <b/>
        <i/>
        <sz val="10"/>
        <rFont val="Trebuchet MS"/>
        <family val="2"/>
      </rPr>
      <t>per person in the carpool</t>
    </r>
  </si>
  <si>
    <t>GENERAL CONVERSIONS</t>
  </si>
  <si>
    <t>Watts per kilowatt</t>
  </si>
  <si>
    <t>Sleep/Standby</t>
  </si>
  <si>
    <t>Power Strip/Unplugged</t>
  </si>
  <si>
    <t>Hours away from school</t>
  </si>
  <si>
    <t>of one gallon of gasoline generates</t>
  </si>
  <si>
    <r>
      <t>According to the U.S. Environmental Protection Agency, the combustion</t>
    </r>
    <r>
      <rPr>
        <b/>
        <sz val="8"/>
        <color indexed="10"/>
        <rFont val="Trebuchet MS"/>
        <family val="2"/>
      </rPr>
      <t/>
    </r>
  </si>
  <si>
    <t>lbs CO2e / lb</t>
  </si>
  <si>
    <t xml:space="preserve"> lbs CO2 per lb of PET reduced</t>
  </si>
  <si>
    <t xml:space="preserve"> lbs CO2 per lb of PET recycled</t>
  </si>
  <si>
    <t xml:space="preserve">One 16 oz PET plastic water bottle weighs </t>
  </si>
  <si>
    <r>
      <t>See page 27:     Air emissions = 2479.03 lbs CO</t>
    </r>
    <r>
      <rPr>
        <vertAlign val="subscript"/>
        <sz val="8"/>
        <rFont val="Trebuchet MS"/>
        <family val="2"/>
      </rPr>
      <t>2</t>
    </r>
    <r>
      <rPr>
        <sz val="8"/>
        <rFont val="Trebuchet MS"/>
        <family val="2"/>
      </rPr>
      <t xml:space="preserve"> per 10,000 16-0z cups=</t>
    </r>
  </si>
  <si>
    <t>lbs CO2/ 16 oz cup</t>
  </si>
  <si>
    <t>TOTAL</t>
  </si>
  <si>
    <r>
      <t>CO</t>
    </r>
    <r>
      <rPr>
        <b/>
        <vertAlign val="subscript"/>
        <sz val="10"/>
        <rFont val="Trebuchet MS"/>
        <family val="2"/>
      </rPr>
      <t>2</t>
    </r>
    <r>
      <rPr>
        <b/>
        <sz val="10"/>
        <rFont val="Trebuchet MS"/>
        <family val="2"/>
      </rPr>
      <t xml:space="preserve"> Emissions Savings (lbs)</t>
    </r>
  </si>
  <si>
    <t>Electricity Savings (kWh)</t>
  </si>
  <si>
    <t>Cost Savings ($)</t>
  </si>
  <si>
    <t>US</t>
  </si>
  <si>
    <t>WA</t>
  </si>
  <si>
    <t>http://shop.safeway.com/superstore/</t>
  </si>
  <si>
    <t>This is equal to</t>
  </si>
  <si>
    <t>Number of students:</t>
  </si>
  <si>
    <r>
      <t>lbs of CO</t>
    </r>
    <r>
      <rPr>
        <b/>
        <vertAlign val="subscript"/>
        <sz val="16"/>
        <rFont val="Trebuchet MS"/>
        <family val="2"/>
      </rPr>
      <t>2</t>
    </r>
    <r>
      <rPr>
        <b/>
        <sz val="16"/>
        <rFont val="Trebuchet MS"/>
        <family val="2"/>
      </rPr>
      <t xml:space="preserve"> per student</t>
    </r>
  </si>
  <si>
    <t>Hours of operation per day</t>
  </si>
  <si>
    <t>Wattage</t>
  </si>
  <si>
    <t>Total kWh consumed per day</t>
  </si>
  <si>
    <r>
      <t>Total CO</t>
    </r>
    <r>
      <rPr>
        <vertAlign val="subscript"/>
        <sz val="9"/>
        <color indexed="9"/>
        <rFont val="Trebuchet MS"/>
        <family val="2"/>
      </rPr>
      <t>2</t>
    </r>
    <r>
      <rPr>
        <sz val="9"/>
        <color indexed="9"/>
        <rFont val="Trebuchet MS"/>
        <family val="2"/>
      </rPr>
      <t xml:space="preserve"> emissions  per 16-hour "night" (lbs)</t>
    </r>
  </si>
  <si>
    <r>
      <t>Total CO</t>
    </r>
    <r>
      <rPr>
        <vertAlign val="subscript"/>
        <sz val="9"/>
        <color indexed="9"/>
        <rFont val="Trebuchet MS"/>
        <family val="2"/>
      </rPr>
      <t>2</t>
    </r>
    <r>
      <rPr>
        <sz val="9"/>
        <color indexed="9"/>
        <rFont val="Trebuchet MS"/>
        <family val="2"/>
      </rPr>
      <t xml:space="preserve"> emissions per 180-day school year (lbs)</t>
    </r>
  </si>
  <si>
    <t>Pounds of CO2 saved per degree</t>
  </si>
  <si>
    <t>Check it out!</t>
  </si>
  <si>
    <t>What does it mean?</t>
  </si>
  <si>
    <r>
      <t>pounds of CO</t>
    </r>
    <r>
      <rPr>
        <vertAlign val="subscript"/>
        <sz val="10"/>
        <rFont val="Trebuchet MS"/>
        <family val="2"/>
      </rPr>
      <t>2</t>
    </r>
    <r>
      <rPr>
        <sz val="10"/>
        <rFont val="Trebuchet MS"/>
        <family val="2"/>
      </rPr>
      <t xml:space="preserve"> emissions per year.  This is the same as:</t>
    </r>
  </si>
  <si>
    <r>
      <t>The CO</t>
    </r>
    <r>
      <rPr>
        <vertAlign val="subscript"/>
        <sz val="10"/>
        <rFont val="Trebuchet MS"/>
        <family val="2"/>
      </rPr>
      <t>2</t>
    </r>
    <r>
      <rPr>
        <sz val="10"/>
        <rFont val="Trebuchet MS"/>
        <family val="2"/>
      </rPr>
      <t xml:space="preserve"> emitted by driving a car</t>
    </r>
  </si>
  <si>
    <r>
      <t>The CO</t>
    </r>
    <r>
      <rPr>
        <vertAlign val="subscript"/>
        <sz val="10"/>
        <rFont val="Trebuchet MS"/>
        <family val="2"/>
      </rPr>
      <t>2</t>
    </r>
    <r>
      <rPr>
        <sz val="10"/>
        <rFont val="Trebuchet MS"/>
        <family val="2"/>
      </rPr>
      <t xml:space="preserve"> emitted running a lightbulb for</t>
    </r>
  </si>
  <si>
    <r>
      <t>The CO</t>
    </r>
    <r>
      <rPr>
        <vertAlign val="subscript"/>
        <sz val="10"/>
        <rFont val="Trebuchet MS"/>
        <family val="2"/>
      </rPr>
      <t>2</t>
    </r>
    <r>
      <rPr>
        <sz val="10"/>
        <rFont val="Trebuchet MS"/>
        <family val="2"/>
      </rPr>
      <t xml:space="preserve"> sequestered by</t>
    </r>
  </si>
  <si>
    <t>tree seedlings grown for 10 years.</t>
  </si>
  <si>
    <t>miles.</t>
  </si>
  <si>
    <t>Cost</t>
  </si>
  <si>
    <t>Costs</t>
  </si>
  <si>
    <t>Energy source</t>
  </si>
  <si>
    <t>Natural gas (WA)</t>
  </si>
  <si>
    <t>Total cost savings</t>
  </si>
  <si>
    <t>Average cost of regular gallon of gasoline</t>
  </si>
  <si>
    <t>Cost saved per unit</t>
  </si>
  <si>
    <t>Lbs CO2 per unit</t>
  </si>
  <si>
    <t>Energy saved</t>
  </si>
  <si>
    <t>Average cost of one 16 oz bottle of water:</t>
  </si>
  <si>
    <t>http://www.cupdepot.com/</t>
  </si>
  <si>
    <t>Average cost of waste collection services:</t>
  </si>
  <si>
    <t>per pound</t>
  </si>
  <si>
    <t>Average car fuel efficiency:</t>
  </si>
  <si>
    <t>cost of ream</t>
  </si>
  <si>
    <t>total cost</t>
  </si>
  <si>
    <t>Pre-challenge</t>
  </si>
  <si>
    <t>Post-challenge</t>
  </si>
  <si>
    <t>If the wattage is not listed on the appliance, you can still estimate it by finding the current draw (in amperes) and multiplying that by the voltage used by the appliance. Most appliances in the US use 120 volts. The amperes might be stamped on the unit in place of the wattage. If not, find a clamp-on ammeter—an electrician's tool that clamps around one of the two wires on the appliance—to measure the current flowing through it. You can obtain this type of ammeter in stores that sell electrical and electronic equipment. Take a reading while the device is running; this is the actual amount of current being used at that instant.</t>
  </si>
  <si>
    <t>HOW TO DETERMINE WATTAGE</t>
  </si>
  <si>
    <t>The "Methodology Notes" worksheet contains a table with the average wattages for many typical pieces of classroom equipment.</t>
  </si>
  <si>
    <r>
      <t>CO</t>
    </r>
    <r>
      <rPr>
        <b/>
        <vertAlign val="subscript"/>
        <sz val="10"/>
        <rFont val="Trebuchet MS"/>
        <family val="2"/>
      </rPr>
      <t>2</t>
    </r>
    <r>
      <rPr>
        <b/>
        <sz val="10"/>
        <rFont val="Trebuchet MS"/>
        <family val="2"/>
      </rPr>
      <t xml:space="preserve"> Emissions per day (lbs)</t>
    </r>
  </si>
  <si>
    <r>
      <t>CO</t>
    </r>
    <r>
      <rPr>
        <b/>
        <vertAlign val="subscript"/>
        <sz val="10"/>
        <rFont val="Trebuchet MS"/>
        <family val="2"/>
      </rPr>
      <t>2</t>
    </r>
    <r>
      <rPr>
        <b/>
        <sz val="10"/>
        <rFont val="Trebuchet MS"/>
        <family val="2"/>
      </rPr>
      <t xml:space="preserve"> Emissions per 180-day school year (lbs)</t>
    </r>
  </si>
  <si>
    <r>
      <t>Total CO</t>
    </r>
    <r>
      <rPr>
        <vertAlign val="subscript"/>
        <sz val="10"/>
        <color indexed="9"/>
        <rFont val="Trebuchet MS"/>
        <family val="2"/>
      </rPr>
      <t>2</t>
    </r>
    <r>
      <rPr>
        <sz val="10"/>
        <color indexed="9"/>
        <rFont val="Trebuchet MS"/>
        <family val="2"/>
      </rPr>
      <t xml:space="preserve"> emissions  per day (lbs)</t>
    </r>
  </si>
  <si>
    <r>
      <t>Total CO</t>
    </r>
    <r>
      <rPr>
        <vertAlign val="subscript"/>
        <sz val="10"/>
        <color indexed="9"/>
        <rFont val="Trebuchet MS"/>
        <family val="2"/>
      </rPr>
      <t>2</t>
    </r>
    <r>
      <rPr>
        <sz val="10"/>
        <color indexed="9"/>
        <rFont val="Trebuchet MS"/>
        <family val="2"/>
      </rPr>
      <t xml:space="preserve"> emissions per 180-day school year (lbs)</t>
    </r>
  </si>
  <si>
    <t>CAR</t>
  </si>
  <si>
    <t>LIGHTBULB</t>
  </si>
  <si>
    <t>TREE</t>
  </si>
  <si>
    <t>seedling for 10 years sequesters</t>
  </si>
  <si>
    <t xml:space="preserve">According to the U.S. Environmental Protection Agency, growing one tree  </t>
  </si>
  <si>
    <r>
      <t>pounds of CO</t>
    </r>
    <r>
      <rPr>
        <vertAlign val="subscript"/>
        <sz val="8"/>
        <rFont val="Trebuchet MS"/>
        <family val="2"/>
      </rPr>
      <t>2</t>
    </r>
  </si>
  <si>
    <r>
      <t>CALCULATING CO</t>
    </r>
    <r>
      <rPr>
        <b/>
        <vertAlign val="subscript"/>
        <sz val="14"/>
        <color indexed="53"/>
        <rFont val="Trebuchet MS"/>
        <family val="2"/>
      </rPr>
      <t>2</t>
    </r>
    <r>
      <rPr>
        <b/>
        <sz val="14"/>
        <color indexed="53"/>
        <rFont val="Trebuchet MS"/>
        <family val="2"/>
      </rPr>
      <t xml:space="preserve"> EQUIVALENTS</t>
    </r>
  </si>
  <si>
    <t xml:space="preserve">You can usually find the wattage of most appliances stamped on the bottom or back of the appliance, or on its nameplate.  The wattage listed is the maximum power drawn by the appliance. The actual amount of power consumed depends on the setting used.
</t>
  </si>
  <si>
    <r>
      <t>Recycling these water bottles saves this many lbs of CO</t>
    </r>
    <r>
      <rPr>
        <vertAlign val="subscript"/>
        <sz val="10"/>
        <rFont val="Trebuchet MS"/>
        <family val="2"/>
      </rPr>
      <t>2</t>
    </r>
    <r>
      <rPr>
        <sz val="10"/>
        <rFont val="Trebuchet MS"/>
        <family val="2"/>
      </rPr>
      <t xml:space="preserve"> each week. </t>
    </r>
    <r>
      <rPr>
        <b/>
        <i/>
        <sz val="10"/>
        <color indexed="21"/>
        <rFont val="Trebuchet MS"/>
        <family val="2"/>
      </rPr>
      <t>Emissions saved from recycling:</t>
    </r>
  </si>
  <si>
    <t>Total kilowatt-hours (kWh) consumed per day</t>
  </si>
  <si>
    <r>
      <t>Total CO</t>
    </r>
    <r>
      <rPr>
        <vertAlign val="subscript"/>
        <sz val="8"/>
        <color indexed="9"/>
        <rFont val="Trebuchet MS"/>
        <family val="2"/>
      </rPr>
      <t>2</t>
    </r>
    <r>
      <rPr>
        <sz val="8"/>
        <color indexed="9"/>
        <rFont val="Trebuchet MS"/>
        <family val="2"/>
      </rPr>
      <t xml:space="preserve"> emissions per day (lbs)</t>
    </r>
  </si>
  <si>
    <r>
      <t>Total CO</t>
    </r>
    <r>
      <rPr>
        <vertAlign val="subscript"/>
        <sz val="8"/>
        <color indexed="9"/>
        <rFont val="Trebuchet MS"/>
        <family val="2"/>
      </rPr>
      <t>2</t>
    </r>
    <r>
      <rPr>
        <sz val="8"/>
        <color indexed="9"/>
        <rFont val="Trebuchet MS"/>
        <family val="2"/>
      </rPr>
      <t xml:space="preserve"> emissions per 180-day school year (lbs)</t>
    </r>
  </si>
  <si>
    <t>Paper consumption</t>
  </si>
  <si>
    <t>Plastic water bottle consumption</t>
  </si>
  <si>
    <t>Beverage cup consumption</t>
  </si>
  <si>
    <r>
      <t xml:space="preserve">If the teacher drinks coffee, tea or other beverage, does he/she always use his/her own mug? </t>
    </r>
    <r>
      <rPr>
        <i/>
        <sz val="10"/>
        <color indexed="61"/>
        <rFont val="Trebuchet MS"/>
        <family val="2"/>
      </rPr>
      <t>(Select Yes or No from the drop-down menu.)</t>
    </r>
  </si>
  <si>
    <t>Potential savings per year</t>
  </si>
  <si>
    <r>
      <t>Estimated CO</t>
    </r>
    <r>
      <rPr>
        <b/>
        <vertAlign val="subscript"/>
        <sz val="10"/>
        <color indexed="9"/>
        <rFont val="Trebuchet MS"/>
        <family val="2"/>
      </rPr>
      <t>2</t>
    </r>
    <r>
      <rPr>
        <b/>
        <sz val="10"/>
        <color indexed="9"/>
        <rFont val="Trebuchet MS"/>
        <family val="2"/>
      </rPr>
      <t xml:space="preserve"> emissions per year</t>
    </r>
  </si>
  <si>
    <t>Energy "vampires"</t>
  </si>
  <si>
    <t>Watts per standard incandescent lightbulb:</t>
  </si>
  <si>
    <t>hours (using standard U.S. electricity mix).</t>
  </si>
  <si>
    <t>Transportation inputs</t>
  </si>
  <si>
    <r>
      <t xml:space="preserve">The </t>
    </r>
    <r>
      <rPr>
        <b/>
        <sz val="10"/>
        <color indexed="56"/>
        <rFont val="Trebuchet MS"/>
        <family val="2"/>
      </rPr>
      <t>"Potential savings per year"</t>
    </r>
    <r>
      <rPr>
        <sz val="10"/>
        <rFont val="Trebuchet MS"/>
        <family val="2"/>
      </rPr>
      <t xml:space="preserve"> columns represents estimates of the </t>
    </r>
    <r>
      <rPr>
        <b/>
        <sz val="10"/>
        <color indexed="17"/>
        <rFont val="Trebuchet MS"/>
        <family val="2"/>
      </rPr>
      <t>CO</t>
    </r>
    <r>
      <rPr>
        <b/>
        <vertAlign val="subscript"/>
        <sz val="10"/>
        <color indexed="17"/>
        <rFont val="Trebuchet MS"/>
        <family val="2"/>
      </rPr>
      <t>2</t>
    </r>
    <r>
      <rPr>
        <b/>
        <sz val="10"/>
        <color indexed="17"/>
        <rFont val="Trebuchet MS"/>
        <family val="2"/>
      </rPr>
      <t xml:space="preserve"> emissions</t>
    </r>
    <r>
      <rPr>
        <sz val="10"/>
        <rFont val="Trebuchet MS"/>
        <family val="2"/>
      </rPr>
      <t xml:space="preserve">, </t>
    </r>
    <r>
      <rPr>
        <b/>
        <sz val="10"/>
        <rFont val="Trebuchet MS"/>
        <family val="2"/>
      </rPr>
      <t>electricity</t>
    </r>
    <r>
      <rPr>
        <sz val="10"/>
        <rFont val="Trebuchet MS"/>
        <family val="2"/>
      </rPr>
      <t xml:space="preserve">, and </t>
    </r>
    <r>
      <rPr>
        <b/>
        <sz val="10"/>
        <color indexed="36"/>
        <rFont val="Trebuchet MS"/>
        <family val="2"/>
      </rPr>
      <t>costs</t>
    </r>
    <r>
      <rPr>
        <sz val="10"/>
        <rFont val="Trebuchet MS"/>
        <family val="2"/>
      </rPr>
      <t xml:space="preserve"> that this classroom could prevent or save this year, by taking action. Savings are based on the assumption that each classroom will maintain throughout a whole school year the climate-friendly actions they’ve adopted.  Electricity and natural gas cost savings are based on average state utility rates.  For more accurate cost saving information, contact your local utility provider.</t>
    </r>
  </si>
  <si>
    <r>
      <t>OPTIONAL:</t>
    </r>
    <r>
      <rPr>
        <b/>
        <sz val="18"/>
        <color indexed="50"/>
        <rFont val="Trebuchet MS"/>
        <family val="2"/>
      </rPr>
      <t xml:space="preserve"> OTHER APPLIANCES</t>
    </r>
  </si>
  <si>
    <t>In the orange table below, record the number of plastic bottles the teacher uses on a typical week. Also record whether the teacher recycles the bottles. Note: if the teacher does not drink bottled water, enter "0" and move on to the next section.</t>
  </si>
  <si>
    <t>Device is plugged into a power strip, which is turned off at the end of the day. Or – the electronic device is unplugged. (Example: DVD player is receiving NO power. Digital display is OFF and cannot be activated by remote.)</t>
  </si>
  <si>
    <t>Other Appliances</t>
  </si>
  <si>
    <r>
      <rPr>
        <b/>
        <i/>
        <sz val="10"/>
        <color indexed="17"/>
        <rFont val="Trebuchet MS"/>
        <family val="2"/>
      </rPr>
      <t>Based on its paper consumption habits, this classroom generates this many pounds of CO</t>
    </r>
    <r>
      <rPr>
        <b/>
        <i/>
        <vertAlign val="subscript"/>
        <sz val="10"/>
        <color indexed="17"/>
        <rFont val="Trebuchet MS"/>
        <family val="2"/>
      </rPr>
      <t>2</t>
    </r>
    <r>
      <rPr>
        <b/>
        <i/>
        <sz val="10"/>
        <color indexed="17"/>
        <rFont val="Trebuchet MS"/>
        <family val="2"/>
      </rPr>
      <t xml:space="preserve"> per week:</t>
    </r>
  </si>
  <si>
    <t xml:space="preserve">If you print double-sided, you waste less paper and generate less emissions. </t>
  </si>
  <si>
    <t>%</t>
  </si>
  <si>
    <t>Natural Gas</t>
  </si>
  <si>
    <t>Coal</t>
  </si>
  <si>
    <t>Hydro</t>
  </si>
  <si>
    <t>Nuclear</t>
  </si>
  <si>
    <t>Electricity Source</t>
  </si>
  <si>
    <t>Method Selected</t>
  </si>
  <si>
    <t>Utility Selected</t>
  </si>
  <si>
    <t>Emission Factor Selected</t>
  </si>
  <si>
    <t>You have selected to use</t>
  </si>
  <si>
    <t>Pounds (lbs) CO2 per kWh</t>
  </si>
  <si>
    <t>ELECTRICITY INFORMATION</t>
  </si>
  <si>
    <t>Renewables and Other*</t>
  </si>
  <si>
    <t>*Other includes generation from solar, wind, geothermal, biomass (agricultural waste, municipal solid waste, landfill gas recovery, wood, pitch), hydrogen, batteries, chemicals, non-wood waste, purchased steam, sulfur, and miscellaneous technologies</t>
  </si>
  <si>
    <t xml:space="preserve">   You have selected to use</t>
  </si>
  <si>
    <t xml:space="preserve">as the source for your fuel mix for electricity. </t>
  </si>
  <si>
    <t xml:space="preserve">  Based on this electricity fuel mix, your electricity emissions factor is</t>
  </si>
  <si>
    <t>Electricity Emissions Factor</t>
  </si>
  <si>
    <t>Oil</t>
  </si>
  <si>
    <t>Percent</t>
  </si>
  <si>
    <t>National Average Electricity Composition</t>
  </si>
  <si>
    <t>Source</t>
  </si>
  <si>
    <t>Based on this electricity fuel mix, your electricity emissions factor is</t>
  </si>
  <si>
    <t>Use National Average</t>
  </si>
  <si>
    <t>Enter Your Own Utility Information</t>
  </si>
  <si>
    <t>OR</t>
  </si>
  <si>
    <t>Electricity, National Average</t>
  </si>
  <si>
    <t>lbs CO2/kWh</t>
  </si>
  <si>
    <t>Utility specific, user entered</t>
  </si>
  <si>
    <t>Same as above</t>
  </si>
  <si>
    <t>mpg</t>
  </si>
  <si>
    <t>http://www.epa.gov/cleanenergy/energy-resources/refs.html#vehicles</t>
  </si>
  <si>
    <t>http://www.epa.gov/cleanenergy/energy-resources/refs.html#seedlings</t>
  </si>
  <si>
    <t>lbs of CO2</t>
  </si>
  <si>
    <t>http://www.epa.gov/cleanenergy/energy-and-you/affect/air-emissions.html</t>
  </si>
  <si>
    <r>
      <t>2.07 MTCO</t>
    </r>
    <r>
      <rPr>
        <vertAlign val="subscript"/>
        <sz val="8"/>
        <rFont val="Trebuchet MS"/>
        <family val="2"/>
      </rPr>
      <t>2</t>
    </r>
    <r>
      <rPr>
        <sz val="8"/>
        <rFont val="Trebuchet MS"/>
        <family val="2"/>
      </rPr>
      <t>e/short ton= 4554 lbs CO</t>
    </r>
    <r>
      <rPr>
        <vertAlign val="subscript"/>
        <sz val="8"/>
        <rFont val="Trebuchet MS"/>
        <family val="2"/>
      </rPr>
      <t>2</t>
    </r>
    <r>
      <rPr>
        <sz val="8"/>
        <rFont val="Trebuchet MS"/>
        <family val="2"/>
      </rPr>
      <t xml:space="preserve">e/2000 lbs= </t>
    </r>
    <r>
      <rPr>
        <b/>
        <sz val="8"/>
        <color indexed="10"/>
        <rFont val="Trebuchet MS"/>
        <family val="2"/>
      </rPr>
      <t/>
    </r>
  </si>
  <si>
    <r>
      <t xml:space="preserve">One short ton of PET </t>
    </r>
    <r>
      <rPr>
        <b/>
        <i/>
        <sz val="8"/>
        <color indexed="10"/>
        <rFont val="Trebuchet MS"/>
        <family val="2"/>
      </rPr>
      <t>reduced</t>
    </r>
    <r>
      <rPr>
        <sz val="8"/>
        <rFont val="Trebuchet MS"/>
        <family val="2"/>
      </rPr>
      <t xml:space="preserve"> prevents 2.07 MTCO</t>
    </r>
    <r>
      <rPr>
        <vertAlign val="subscript"/>
        <sz val="8"/>
        <rFont val="Trebuchet MS"/>
        <family val="2"/>
      </rPr>
      <t>2</t>
    </r>
    <r>
      <rPr>
        <sz val="8"/>
        <rFont val="Trebuchet MS"/>
        <family val="2"/>
      </rPr>
      <t>e.</t>
    </r>
  </si>
  <si>
    <r>
      <t xml:space="preserve">One short ton of PET </t>
    </r>
    <r>
      <rPr>
        <b/>
        <i/>
        <sz val="8"/>
        <color indexed="10"/>
        <rFont val="Trebuchet MS"/>
        <family val="2"/>
      </rPr>
      <t>recycled</t>
    </r>
    <r>
      <rPr>
        <sz val="8"/>
        <rFont val="Trebuchet MS"/>
        <family val="2"/>
      </rPr>
      <t xml:space="preserve"> prevents 1.52 MTCO</t>
    </r>
    <r>
      <rPr>
        <vertAlign val="subscript"/>
        <sz val="8"/>
        <rFont val="Trebuchet MS"/>
        <family val="2"/>
      </rPr>
      <t>2</t>
    </r>
    <r>
      <rPr>
        <sz val="8"/>
        <rFont val="Trebuchet MS"/>
        <family val="2"/>
      </rPr>
      <t>e.</t>
    </r>
  </si>
  <si>
    <r>
      <t>1.52 MTCO</t>
    </r>
    <r>
      <rPr>
        <vertAlign val="subscript"/>
        <sz val="8"/>
        <rFont val="Trebuchet MS"/>
        <family val="2"/>
      </rPr>
      <t>2</t>
    </r>
    <r>
      <rPr>
        <sz val="8"/>
        <rFont val="Trebuchet MS"/>
        <family val="2"/>
      </rPr>
      <t>e/short ton = 3344 lbs CO</t>
    </r>
    <r>
      <rPr>
        <vertAlign val="subscript"/>
        <sz val="8"/>
        <rFont val="Trebuchet MS"/>
        <family val="2"/>
      </rPr>
      <t>2</t>
    </r>
    <r>
      <rPr>
        <sz val="8"/>
        <rFont val="Trebuchet MS"/>
        <family val="2"/>
      </rPr>
      <t xml:space="preserve">e/2000 lbs = </t>
    </r>
    <r>
      <rPr>
        <b/>
        <sz val="8"/>
        <color indexed="10"/>
        <rFont val="Trebuchet MS"/>
        <family val="2"/>
      </rPr>
      <t/>
    </r>
  </si>
  <si>
    <r>
      <t>One short ton of Municipal Solid Waste sent to landfill emits 1.15 MTCO</t>
    </r>
    <r>
      <rPr>
        <vertAlign val="subscript"/>
        <sz val="8"/>
        <rFont val="Trebuchet MS"/>
        <family val="2"/>
      </rPr>
      <t>2</t>
    </r>
    <r>
      <rPr>
        <sz val="8"/>
        <rFont val="Trebuchet MS"/>
        <family val="2"/>
      </rPr>
      <t>e.</t>
    </r>
  </si>
  <si>
    <r>
      <t>1.15 MTCO</t>
    </r>
    <r>
      <rPr>
        <vertAlign val="subscript"/>
        <sz val="8"/>
        <rFont val="Trebuchet MS"/>
        <family val="2"/>
      </rPr>
      <t>2</t>
    </r>
    <r>
      <rPr>
        <sz val="8"/>
        <rFont val="Trebuchet MS"/>
        <family val="2"/>
      </rPr>
      <t>e/short ton = 2530 lbs/2000 lbs =</t>
    </r>
    <r>
      <rPr>
        <b/>
        <sz val="8"/>
        <color indexed="10"/>
        <rFont val="Trebuchet MS"/>
        <family val="2"/>
      </rPr>
      <t/>
    </r>
  </si>
  <si>
    <t>If you would like to use the "National Average," make sure that button is clicked in the box below, and proceed to the next section</t>
  </si>
  <si>
    <t>If you would like to create your own electricity emissions factor using the fuel mix of your local utility:</t>
  </si>
  <si>
    <t>1. Select the "Enter Your Own Utility Information" button in the box below.</t>
  </si>
  <si>
    <t>http://www.getenergyactive.org/fuel/state.htm</t>
  </si>
  <si>
    <t xml:space="preserve">2. Enter the fuel mix of your utility in the appropriate boxes. You can find this information by calling </t>
  </si>
  <si>
    <t>your utility, going to your utility's website, or finding your state's average fuel mix on</t>
  </si>
  <si>
    <t>3. You should now have your own custom electricity factor! Move on to the next section.</t>
  </si>
  <si>
    <t>INPUT UTILITY INFORMATION HERE:</t>
  </si>
  <si>
    <t>To change the information about your fuel mix, please go to the Electricity Info page.</t>
  </si>
  <si>
    <t>Cost per ream</t>
  </si>
  <si>
    <r>
      <t>Recycling plastic bottles can help reduce that impact by shrinking the need to create a brand new bottle. Recycling one pound of plastic prevents 1.7 lbs of CO</t>
    </r>
    <r>
      <rPr>
        <vertAlign val="subscript"/>
        <sz val="10"/>
        <rFont val="Trebuchet MS"/>
        <family val="2"/>
      </rPr>
      <t>2</t>
    </r>
    <r>
      <rPr>
        <sz val="10"/>
        <rFont val="Trebuchet MS"/>
        <family val="2"/>
      </rPr>
      <t xml:space="preserve"> emissions.</t>
    </r>
  </si>
  <si>
    <r>
      <t xml:space="preserve">Instructions: </t>
    </r>
    <r>
      <rPr>
        <b/>
        <sz val="9"/>
        <rFont val="Trebuchet MS"/>
        <family val="2"/>
      </rPr>
      <t xml:space="preserve"> </t>
    </r>
    <r>
      <rPr>
        <sz val="10"/>
        <rFont val="Trebuchet MS"/>
        <family val="2"/>
      </rPr>
      <t>Every pound of trash sent to the landfill generates roughly 1.27 pounds of CO</t>
    </r>
    <r>
      <rPr>
        <vertAlign val="subscript"/>
        <sz val="10"/>
        <rFont val="Trebuchet MS"/>
        <family val="2"/>
      </rPr>
      <t>2</t>
    </r>
    <r>
      <rPr>
        <sz val="10"/>
        <rFont val="Trebuchet MS"/>
        <family val="2"/>
      </rPr>
      <t>.  To determine how many pounds of CO</t>
    </r>
    <r>
      <rPr>
        <vertAlign val="subscript"/>
        <sz val="10"/>
        <rFont val="Trebuchet MS"/>
        <family val="2"/>
      </rPr>
      <t>2</t>
    </r>
    <r>
      <rPr>
        <sz val="10"/>
        <rFont val="Trebuchet MS"/>
        <family val="2"/>
      </rPr>
      <t xml:space="preserve"> the classroom generates from the trash thrown away, first estimate how many pounds of trash created by weighing your classroom’s trash can when empty and full.  Then figure out how many full bins of trash the classroom produces each week.</t>
    </r>
  </si>
  <si>
    <t xml:space="preserve">U.S. Energy Information Administration, 2010: Average Retail Price of Electricity to Ultimate Customers by End-Use Sector, by State. </t>
  </si>
  <si>
    <t>http://www.eia.doe.gov/electricity/epm/table5_6_a.html</t>
  </si>
  <si>
    <t xml:space="preserve">U.S. Energy Information Administration, 2010: Natural Gas Navigator. </t>
  </si>
  <si>
    <t>http://www.eia.doe.gov/dnav/ng/ng_pri_sum_dcu_SWA_m.htm</t>
  </si>
  <si>
    <t>http://www.eia.doe.gov/dnav/ng/ng_pri_sum_dcu_nus_m.htm</t>
  </si>
  <si>
    <t>U.S. EIA, 2010: Heating Oil and Propane Update.</t>
  </si>
  <si>
    <t>http://www.eia.doe.gov/oog/info/hopu/hopu.asp</t>
  </si>
  <si>
    <t>http://www.papercalculator.org</t>
  </si>
  <si>
    <t>http://www.nxtbook.com/nxtbooks/greenline/catalog0910/#/4</t>
  </si>
  <si>
    <t>http://www.officedepot.com/</t>
  </si>
  <si>
    <r>
      <rPr>
        <b/>
        <i/>
        <sz val="8"/>
        <rFont val="Trebuchet MS"/>
        <family val="2"/>
      </rPr>
      <t>Notes:</t>
    </r>
    <r>
      <rPr>
        <sz val="8"/>
        <rFont val="Trebuchet MS"/>
        <family val="2"/>
      </rPr>
      <t xml:space="preserve"> Unit of measurement is CO2 equivalents and includes CO2 emissions from burning fossil fuels as well as methane from paper decomposing in landfills. Estimates based on a standard, 5-lb ream of copy paper. Environmental impact estimates were made using the Environmental Defense Paper Calculator. </t>
    </r>
  </si>
  <si>
    <t>http://www.eia.doe.gov/oil_gas/petroleum/data_publications/wrgp/mogas_history.html</t>
  </si>
  <si>
    <t>State</t>
  </si>
  <si>
    <t>ELECTRICITY</t>
  </si>
  <si>
    <t>Television</t>
  </si>
  <si>
    <t>Multi-Function Printer/Scanner/Copier, inkjet</t>
  </si>
  <si>
    <t>Stereo</t>
  </si>
  <si>
    <t>http://standby.lbl.gov/summary-table.html</t>
  </si>
  <si>
    <r>
      <rPr>
        <b/>
        <i/>
        <sz val="8"/>
        <color indexed="8"/>
        <rFont val="Trebuchet MS"/>
        <family val="2"/>
      </rPr>
      <t>Source</t>
    </r>
    <r>
      <rPr>
        <sz val="8"/>
        <color indexed="8"/>
        <rFont val="Trebuchet MS"/>
        <family val="2"/>
      </rPr>
      <t>: US EPA Air Emissions</t>
    </r>
  </si>
  <si>
    <r>
      <rPr>
        <b/>
        <i/>
        <sz val="8"/>
        <rFont val="Trebuchet MS"/>
        <family val="2"/>
      </rPr>
      <t>Source</t>
    </r>
    <r>
      <rPr>
        <sz val="8"/>
        <rFont val="Trebuchet MS"/>
        <family val="2"/>
      </rPr>
      <t>: Standby Power Summary Table, Lawrence Berkeley National</t>
    </r>
  </si>
  <si>
    <r>
      <rPr>
        <b/>
        <i/>
        <sz val="8"/>
        <rFont val="Trebuchet MS"/>
        <family val="2"/>
      </rPr>
      <t>Source:</t>
    </r>
    <r>
      <rPr>
        <b/>
        <sz val="8"/>
        <rFont val="Trebuchet MS"/>
        <family val="2"/>
      </rPr>
      <t xml:space="preserve"> </t>
    </r>
    <r>
      <rPr>
        <sz val="8"/>
        <rFont val="Trebuchet MS"/>
        <family val="2"/>
      </rPr>
      <t>U.S. Environmental Protection Agency WARM Calculator</t>
    </r>
  </si>
  <si>
    <r>
      <rPr>
        <b/>
        <i/>
        <sz val="8"/>
        <rFont val="Trebuchet MS"/>
        <family val="2"/>
      </rPr>
      <t>Source</t>
    </r>
    <r>
      <rPr>
        <sz val="8"/>
        <rFont val="Trebuchet MS"/>
        <family val="2"/>
      </rPr>
      <t>: U.S. Environmental Protection Agency WARM Calculator</t>
    </r>
  </si>
  <si>
    <r>
      <rPr>
        <b/>
        <i/>
        <sz val="8"/>
        <rFont val="Trebuchet MS"/>
        <family val="2"/>
      </rPr>
      <t>Source</t>
    </r>
    <r>
      <rPr>
        <sz val="8"/>
        <rFont val="Trebuchet MS"/>
        <family val="2"/>
      </rPr>
      <t>:</t>
    </r>
  </si>
  <si>
    <t xml:space="preserve">2012 © National Wildlife Federation. All Rights Reserved. </t>
  </si>
  <si>
    <t xml:space="preserve">This carbon calculator was developed by the Puget Sound Clean Air Agency as part of the Cool School Challenge, and was transferred over to NWF's Eco-Schools USA program in 2012. </t>
  </si>
  <si>
    <t xml:space="preserve">NWF Eco-Schools USA </t>
  </si>
  <si>
    <t>Average cost of 16oz. disposable hot beverage cup:</t>
  </si>
  <si>
    <t>Electricity (US) ($/kWh)</t>
  </si>
  <si>
    <t>Fuel oil (US) ($/gal)</t>
  </si>
  <si>
    <t>Natural gas (US) ($/100 cubic feet -- check this!)</t>
  </si>
  <si>
    <t>Use the tabs at the bottom of each page to navigate through the calculator and enter your data, see your results, and review the methodology.</t>
  </si>
  <si>
    <t xml:space="preserve">To what temperature is the thermostat set (in degrees Farenheit)? </t>
  </si>
  <si>
    <t xml:space="preserve">Welcome to the Eco-Schools USA Classroom Carbon Calculator. Use this calculator to help estimate your classroom's greenhouse gas emissions when completing your audit for the climate change and energy pathways, or when taking part in the Cool School Challenge. </t>
  </si>
  <si>
    <r>
      <t>Instructions:</t>
    </r>
    <r>
      <rPr>
        <sz val="10"/>
        <rFont val="Trebuchet MS"/>
        <family val="2"/>
      </rPr>
      <t xml:space="preserve"> Enter the information collected on your audit form to calculate the classroom's carbon dioxide emissions from lighting both before and after implementing your action plan.</t>
    </r>
  </si>
  <si>
    <r>
      <t xml:space="preserve">1. Collect and record data. </t>
    </r>
    <r>
      <rPr>
        <sz val="10"/>
        <rFont val="Trebuchet MS"/>
        <family val="2"/>
      </rPr>
      <t xml:space="preserve"> In the orange table below, input data about classroom lighting use before and after implementing your action plan.</t>
    </r>
  </si>
  <si>
    <r>
      <t xml:space="preserve">Instructions: </t>
    </r>
    <r>
      <rPr>
        <sz val="10"/>
        <rFont val="Trebuchet MS"/>
        <family val="2"/>
      </rPr>
      <t>Before you begin using the Electricity section of your audit, you'll first need to decide whether to use the "National Average" fuel mix or customize your results based on the fuel mix of your local utility.</t>
    </r>
  </si>
  <si>
    <t>Before Taking Action</t>
  </si>
  <si>
    <t>After Taking Action</t>
  </si>
  <si>
    <r>
      <t>Instructions:</t>
    </r>
    <r>
      <rPr>
        <sz val="10"/>
        <rFont val="Trebuchet MS"/>
        <family val="2"/>
      </rPr>
      <t xml:space="preserve"> Enter the information collected on your audit form to calculate the classroom's carbon dioxide emissions from energy "vampires" both before and after implementing your action plan.</t>
    </r>
  </si>
  <si>
    <r>
      <t>1. Collect and record data.</t>
    </r>
    <r>
      <rPr>
        <b/>
        <sz val="10"/>
        <rFont val="Trebuchet MS"/>
        <family val="2"/>
      </rPr>
      <t xml:space="preserve"> </t>
    </r>
    <r>
      <rPr>
        <sz val="10"/>
        <rFont val="Trebuchet MS"/>
        <family val="2"/>
      </rPr>
      <t xml:space="preserve">In the orange table below, input classroom data before and after implmentiong your action plan. Look for energy "vampires" and select the appropriate "end of day operating mode" from the drop-down menu. Refer to the box below for guidance on the different modes. Your results will be calculated in the green table. </t>
    </r>
  </si>
  <si>
    <r>
      <t>Instructions:</t>
    </r>
    <r>
      <rPr>
        <sz val="10"/>
        <rFont val="Trebuchet MS"/>
        <family val="2"/>
      </rPr>
      <t xml:space="preserve"> This is an optional sheet to help you calculate the carbon dioxide emissions from the electricty used by the equipment in your classroom during the day.  If you would like to include additional daytime equipment energy use in your calculations,  please enter the type of equipment, number, and hours of operation per day before and after implementing your action plan.  You will also need to enter the wattage of the equipment.  Please see the guidance below if you are unsure about determining the wattage.</t>
    </r>
  </si>
  <si>
    <r>
      <t>1. Collect and record data.</t>
    </r>
    <r>
      <rPr>
        <b/>
        <sz val="10"/>
        <rFont val="Trebuchet MS"/>
        <family val="2"/>
      </rPr>
      <t xml:space="preserve"> </t>
    </r>
    <r>
      <rPr>
        <sz val="10"/>
        <rFont val="Trebuchet MS"/>
        <family val="2"/>
      </rPr>
      <t>In the orange table below, input classroom data before and after implementing your action plan.</t>
    </r>
  </si>
  <si>
    <r>
      <t xml:space="preserve">Instructions: </t>
    </r>
    <r>
      <rPr>
        <sz val="10"/>
        <rFont val="Trebuchet MS"/>
        <family val="2"/>
      </rPr>
      <t xml:space="preserve">If the classroom being audited has an adjustable thermostat, enter the information collected in the fields below to calculate the amount of carbon dioxide emissions </t>
    </r>
    <r>
      <rPr>
        <b/>
        <i/>
        <sz val="10"/>
        <rFont val="Trebuchet MS"/>
        <family val="2"/>
      </rPr>
      <t xml:space="preserve">saved </t>
    </r>
    <r>
      <rPr>
        <sz val="10"/>
        <rFont val="Trebuchet MS"/>
        <family val="2"/>
      </rPr>
      <t>by changing the temperature setting.</t>
    </r>
  </si>
  <si>
    <r>
      <t xml:space="preserve">Instructions: </t>
    </r>
    <r>
      <rPr>
        <sz val="10"/>
        <rFont val="Trebuchet MS"/>
        <family val="2"/>
      </rPr>
      <t>Enter the information collected in your audit to calculate the classroom's carbon dioxide emissions from paper use both before and after implementing the action plan.  One ream of paper contains 500 sheets.  One strategy to reduce the amount of paper you use is to change the default setting on your printer to print double-sided.</t>
    </r>
  </si>
  <si>
    <t>Use the information collected in the audit to estimate the greenhouse gas emissions resulting from plastic water bottle consumption both before and after implementing the action plan.</t>
  </si>
  <si>
    <r>
      <t xml:space="preserve">Instructions: </t>
    </r>
    <r>
      <rPr>
        <sz val="11"/>
        <rFont val="Trebuchet MS"/>
        <family val="2"/>
      </rPr>
      <t>A typical 16-oz ("grande" size) beverage cup with lid and sleeve generates 0.25 lbs of carbon dioxide. Use the data collected in the audit to calculate the carbon dioxide emissions from using disposable cups.</t>
    </r>
  </si>
  <si>
    <t xml:space="preserve">Input the teacher's beverage cup data before and after implmenting the action plan. </t>
  </si>
  <si>
    <r>
      <t xml:space="preserve">The </t>
    </r>
    <r>
      <rPr>
        <sz val="10"/>
        <color indexed="53"/>
        <rFont val="Trebuchet MS"/>
        <family val="2"/>
      </rPr>
      <t>"</t>
    </r>
    <r>
      <rPr>
        <b/>
        <sz val="10"/>
        <color indexed="53"/>
        <rFont val="Trebuchet MS"/>
        <family val="2"/>
      </rPr>
      <t>Before Taking Action"</t>
    </r>
    <r>
      <rPr>
        <sz val="10"/>
        <rFont val="Trebuchet MS"/>
        <family val="2"/>
      </rPr>
      <t xml:space="preserve"> column represents an estimate of annual "business-as-usual" greenhouse gas emissions, if the classroom makes no effort to reduce its carbon footprint.</t>
    </r>
  </si>
  <si>
    <r>
      <t xml:space="preserve">The </t>
    </r>
    <r>
      <rPr>
        <b/>
        <sz val="10"/>
        <color indexed="18"/>
        <rFont val="Trebuchet MS"/>
        <family val="2"/>
      </rPr>
      <t>"</t>
    </r>
    <r>
      <rPr>
        <b/>
        <sz val="10"/>
        <color indexed="12"/>
        <rFont val="Trebuchet MS"/>
        <family val="2"/>
      </rPr>
      <t>After Taking Action</t>
    </r>
    <r>
      <rPr>
        <b/>
        <sz val="10"/>
        <color indexed="18"/>
        <rFont val="Trebuchet MS"/>
        <family val="2"/>
      </rPr>
      <t>"</t>
    </r>
    <r>
      <rPr>
        <sz val="10"/>
        <rFont val="Trebuchet MS"/>
        <family val="2"/>
      </rPr>
      <t xml:space="preserve"> column represents an estimate of what the annual CO</t>
    </r>
    <r>
      <rPr>
        <vertAlign val="subscript"/>
        <sz val="10"/>
        <rFont val="Trebuchet MS"/>
        <family val="2"/>
      </rPr>
      <t>2</t>
    </r>
    <r>
      <rPr>
        <sz val="10"/>
        <rFont val="Trebuchet MS"/>
        <family val="2"/>
      </rPr>
      <t xml:space="preserve"> emissions </t>
    </r>
    <r>
      <rPr>
        <i/>
        <sz val="10"/>
        <rFont val="Trebuchet MS"/>
        <family val="2"/>
      </rPr>
      <t>would be</t>
    </r>
    <r>
      <rPr>
        <sz val="10"/>
        <rFont val="Trebuchet MS"/>
        <family val="2"/>
      </rPr>
      <t>, if the classroom did make changes to reduce its carbon footprint.</t>
    </r>
  </si>
  <si>
    <t>Before Taking Action(lbs)</t>
  </si>
  <si>
    <t>After Taking Action (lbs)</t>
  </si>
  <si>
    <r>
      <t>CO</t>
    </r>
    <r>
      <rPr>
        <b/>
        <vertAlign val="subscript"/>
        <sz val="13"/>
        <color indexed="8"/>
        <rFont val="Trebuchet MS"/>
        <family val="2"/>
      </rPr>
      <t>2</t>
    </r>
    <r>
      <rPr>
        <b/>
        <sz val="13"/>
        <color indexed="8"/>
        <rFont val="Trebuchet MS"/>
        <family val="2"/>
      </rPr>
      <t xml:space="preserve"> Emissions: before and after taking action</t>
    </r>
  </si>
  <si>
    <r>
      <t xml:space="preserve">This bar graph shows the difference between this classroom's emissions before and after taking action to reduce its carbon footprint.  The </t>
    </r>
    <r>
      <rPr>
        <b/>
        <sz val="10"/>
        <color indexed="53"/>
        <rFont val="Trebuchet MS"/>
        <family val="2"/>
      </rPr>
      <t>orange bars</t>
    </r>
    <r>
      <rPr>
        <sz val="10"/>
        <rFont val="Trebuchet MS"/>
        <family val="2"/>
      </rPr>
      <t xml:space="preserve"> represent the classroom's emissions before taking action; the </t>
    </r>
    <r>
      <rPr>
        <b/>
        <sz val="10"/>
        <color indexed="40"/>
        <rFont val="Trebuchet MS"/>
        <family val="2"/>
      </rPr>
      <t>blue bars</t>
    </r>
    <r>
      <rPr>
        <sz val="10"/>
        <rFont val="Trebuchet MS"/>
        <family val="2"/>
      </rPr>
      <t xml:space="preserve"> represent the classroom's emissions after taking action.</t>
    </r>
  </si>
  <si>
    <t>Through your actions to reduce your carbon footprint, your classroom could save</t>
  </si>
  <si>
    <r>
      <rPr>
        <b/>
        <i/>
        <sz val="8"/>
        <rFont val="Trebuchet MS"/>
        <family val="2"/>
      </rPr>
      <t>Source:</t>
    </r>
    <r>
      <rPr>
        <sz val="8"/>
        <rFont val="Trebuchet MS"/>
        <family val="2"/>
      </rPr>
      <t xml:space="preserve"> National Wastes Management Association, http://www.environmentalistseveryday.org/docs/research-bulletin/Research-Bulletin-Service-At-A-Bargain.pdf </t>
    </r>
  </si>
  <si>
    <t>SMART  board</t>
  </si>
  <si>
    <t>Laboratory and aceee;</t>
  </si>
  <si>
    <r>
      <rPr>
        <b/>
        <i/>
        <sz val="8"/>
        <rFont val="Trebuchet MS"/>
        <family val="2"/>
      </rPr>
      <t>Source</t>
    </r>
    <r>
      <rPr>
        <b/>
        <sz val="8"/>
        <rFont val="Trebuchet MS"/>
        <family val="2"/>
      </rPr>
      <t>:</t>
    </r>
    <r>
      <rPr>
        <sz val="8"/>
        <rFont val="Trebuchet MS"/>
        <family val="2"/>
      </rPr>
      <t xml:space="preserve"> Younger, Bill, CEM. (2005). School Building Benchmark Survey. Puget Sound Energy. </t>
    </r>
    <r>
      <rPr>
        <b/>
        <sz val="8"/>
        <rFont val="Trebuchet MS"/>
        <family val="2"/>
      </rPr>
      <t>Note:</t>
    </r>
    <r>
      <rPr>
        <sz val="8"/>
        <rFont val="Trebuchet MS"/>
        <family val="2"/>
      </rPr>
      <t xml:space="preserve"> this piece of data is dependent on may variables and is based on research within WA state regarding average classroom size.</t>
    </r>
  </si>
  <si>
    <t>http://www.getenergyactive.org/fuel/mix.htm</t>
  </si>
  <si>
    <r>
      <rPr>
        <b/>
        <sz val="8"/>
        <rFont val="Trebuchet MS"/>
        <family val="2"/>
      </rPr>
      <t>Source</t>
    </r>
    <r>
      <rPr>
        <sz val="8"/>
        <rFont val="Trebuchet MS"/>
        <family val="2"/>
      </rPr>
      <t xml:space="preserve">: Get Energy Active: Current National Fuel Mix -  </t>
    </r>
  </si>
  <si>
    <t>Electricity (WA ) ($/kWh)</t>
  </si>
  <si>
    <t>http://www.epa.gov</t>
  </si>
  <si>
    <t>SMART board</t>
  </si>
</sst>
</file>

<file path=xl/styles.xml><?xml version="1.0" encoding="utf-8"?>
<styleSheet xmlns="http://schemas.openxmlformats.org/spreadsheetml/2006/main">
  <numFmts count="11">
    <numFmt numFmtId="7" formatCode="&quot;$&quot;#,##0.00_);\(&quot;$&quot;#,##0.00\)"/>
    <numFmt numFmtId="44" formatCode="_(&quot;$&quot;* #,##0.00_);_(&quot;$&quot;* \(#,##0.00\);_(&quot;$&quot;* &quot;-&quot;??_);_(@_)"/>
    <numFmt numFmtId="43" formatCode="_(* #,##0.00_);_(* \(#,##0.00\);_(* &quot;-&quot;??_);_(@_)"/>
    <numFmt numFmtId="164" formatCode="0.0"/>
    <numFmt numFmtId="165" formatCode="_(* #,##0.0_);_(* \(#,##0.0\);_(* &quot;-&quot;??_);_(@_)"/>
    <numFmt numFmtId="166" formatCode="_(* #,##0_);_(* \(#,##0\);_(* &quot;-&quot;??_);_(@_)"/>
    <numFmt numFmtId="167" formatCode="&quot;$&quot;#,##0.00"/>
    <numFmt numFmtId="168" formatCode="#,##0.0"/>
    <numFmt numFmtId="169" formatCode="_(&quot;$&quot;* #,##0_);_(&quot;$&quot;* \(#,##0\);_(&quot;$&quot;* &quot;-&quot;??_);_(@_)"/>
    <numFmt numFmtId="170" formatCode="0\ &quot;°F&quot;"/>
    <numFmt numFmtId="171" formatCode="#,##0.0_);\(#,##0.0\)"/>
  </numFmts>
  <fonts count="177">
    <font>
      <sz val="10"/>
      <name val="Arial"/>
    </font>
    <font>
      <sz val="10"/>
      <name val="Arial"/>
      <family val="2"/>
    </font>
    <font>
      <b/>
      <sz val="16"/>
      <name val="Trebuchet MS"/>
      <family val="2"/>
    </font>
    <font>
      <sz val="10"/>
      <name val="Trebuchet MS"/>
      <family val="2"/>
    </font>
    <font>
      <sz val="7"/>
      <name val="Trebuchet MS"/>
      <family val="2"/>
    </font>
    <font>
      <sz val="8"/>
      <name val="Trebuchet MS"/>
      <family val="2"/>
    </font>
    <font>
      <b/>
      <sz val="10"/>
      <name val="Arial"/>
      <family val="2"/>
    </font>
    <font>
      <b/>
      <sz val="8"/>
      <color indexed="9"/>
      <name val="Trebuchet MS"/>
      <family val="2"/>
    </font>
    <font>
      <b/>
      <sz val="12"/>
      <color indexed="50"/>
      <name val="Trebuchet MS"/>
      <family val="2"/>
    </font>
    <font>
      <sz val="14"/>
      <name val="Trebuchet MS"/>
      <family val="2"/>
    </font>
    <font>
      <u/>
      <sz val="10"/>
      <color indexed="12"/>
      <name val="Arial"/>
      <family val="2"/>
    </font>
    <font>
      <b/>
      <sz val="10"/>
      <name val="Trebuchet MS"/>
      <family val="2"/>
    </font>
    <font>
      <b/>
      <sz val="12"/>
      <color indexed="9"/>
      <name val="Trebuchet MS"/>
      <family val="2"/>
    </font>
    <font>
      <sz val="10"/>
      <color indexed="17"/>
      <name val="Arial"/>
      <family val="2"/>
    </font>
    <font>
      <sz val="8"/>
      <name val="Arial"/>
      <family val="2"/>
    </font>
    <font>
      <b/>
      <sz val="13"/>
      <color indexed="53"/>
      <name val="Trebuchet MS"/>
      <family val="2"/>
    </font>
    <font>
      <sz val="13"/>
      <name val="Arial"/>
      <family val="2"/>
    </font>
    <font>
      <b/>
      <sz val="13"/>
      <name val="Trebuchet MS"/>
      <family val="2"/>
    </font>
    <font>
      <sz val="13"/>
      <name val="Trebuchet MS"/>
      <family val="2"/>
    </font>
    <font>
      <b/>
      <sz val="11"/>
      <name val="Trebuchet MS"/>
      <family val="2"/>
    </font>
    <font>
      <b/>
      <sz val="11"/>
      <color indexed="9"/>
      <name val="Trebuchet MS"/>
      <family val="2"/>
    </font>
    <font>
      <b/>
      <sz val="18"/>
      <color indexed="53"/>
      <name val="Trebuchet MS"/>
      <family val="2"/>
    </font>
    <font>
      <b/>
      <sz val="18"/>
      <color indexed="50"/>
      <name val="Trebuchet MS"/>
      <family val="2"/>
    </font>
    <font>
      <b/>
      <sz val="12"/>
      <name val="Trebuchet MS"/>
      <family val="2"/>
    </font>
    <font>
      <sz val="9"/>
      <name val="Trebuchet MS"/>
      <family val="2"/>
    </font>
    <font>
      <b/>
      <sz val="11"/>
      <name val="Arial"/>
      <family val="2"/>
    </font>
    <font>
      <b/>
      <i/>
      <sz val="10"/>
      <name val="Trebuchet MS"/>
      <family val="2"/>
    </font>
    <font>
      <b/>
      <sz val="14"/>
      <name val="Trebuchet MS"/>
      <family val="2"/>
    </font>
    <font>
      <vertAlign val="subscript"/>
      <sz val="10"/>
      <name val="Trebuchet MS"/>
      <family val="2"/>
    </font>
    <font>
      <b/>
      <vertAlign val="subscript"/>
      <sz val="10"/>
      <name val="Trebuchet MS"/>
      <family val="2"/>
    </font>
    <font>
      <b/>
      <sz val="12"/>
      <color indexed="18"/>
      <name val="Trebuchet MS"/>
      <family val="2"/>
    </font>
    <font>
      <b/>
      <sz val="10"/>
      <color indexed="9"/>
      <name val="Trebuchet MS"/>
      <family val="2"/>
    </font>
    <font>
      <b/>
      <sz val="9"/>
      <name val="Trebuchet MS"/>
      <family val="2"/>
    </font>
    <font>
      <sz val="11"/>
      <name val="Trebuchet MS"/>
      <family val="2"/>
    </font>
    <font>
      <sz val="8.5"/>
      <name val="Trebuchet MS"/>
      <family val="2"/>
    </font>
    <font>
      <sz val="8.5"/>
      <name val="Arial"/>
      <family val="2"/>
    </font>
    <font>
      <b/>
      <vertAlign val="subscript"/>
      <sz val="9"/>
      <name val="Trebuchet MS"/>
      <family val="2"/>
    </font>
    <font>
      <sz val="10"/>
      <color indexed="44"/>
      <name val="Trebuchet MS"/>
      <family val="2"/>
    </font>
    <font>
      <b/>
      <sz val="8.5"/>
      <color indexed="10"/>
      <name val="Trebuchet MS"/>
      <family val="2"/>
    </font>
    <font>
      <b/>
      <vertAlign val="subscript"/>
      <sz val="10"/>
      <color indexed="9"/>
      <name val="Trebuchet MS"/>
      <family val="2"/>
    </font>
    <font>
      <sz val="11"/>
      <name val="Arial"/>
      <family val="2"/>
    </font>
    <font>
      <sz val="14"/>
      <color indexed="17"/>
      <name val="Trebuchet MS"/>
      <family val="2"/>
    </font>
    <font>
      <vertAlign val="subscript"/>
      <sz val="9"/>
      <name val="Trebuchet MS"/>
      <family val="2"/>
    </font>
    <font>
      <i/>
      <sz val="9"/>
      <name val="Trebuchet MS"/>
      <family val="2"/>
    </font>
    <font>
      <b/>
      <i/>
      <sz val="9"/>
      <color indexed="17"/>
      <name val="Trebuchet MS"/>
      <family val="2"/>
    </font>
    <font>
      <sz val="12"/>
      <name val="Trebuchet MS"/>
      <family val="2"/>
    </font>
    <font>
      <vertAlign val="subscript"/>
      <sz val="8"/>
      <name val="Trebuchet MS"/>
      <family val="2"/>
    </font>
    <font>
      <sz val="7"/>
      <name val="Arial"/>
      <family val="2"/>
    </font>
    <font>
      <b/>
      <i/>
      <sz val="10"/>
      <color indexed="62"/>
      <name val="Trebuchet MS"/>
      <family val="2"/>
    </font>
    <font>
      <sz val="10"/>
      <color indexed="44"/>
      <name val="Arial"/>
      <family val="2"/>
    </font>
    <font>
      <vertAlign val="subscript"/>
      <sz val="12"/>
      <name val="Trebuchet MS"/>
      <family val="2"/>
    </font>
    <font>
      <sz val="10"/>
      <name val="Arial"/>
      <family val="2"/>
    </font>
    <font>
      <b/>
      <i/>
      <sz val="10"/>
      <color indexed="17"/>
      <name val="Trebuchet MS"/>
      <family val="2"/>
    </font>
    <font>
      <b/>
      <i/>
      <vertAlign val="subscript"/>
      <sz val="10"/>
      <color indexed="17"/>
      <name val="Trebuchet MS"/>
      <family val="2"/>
    </font>
    <font>
      <b/>
      <sz val="8"/>
      <color indexed="63"/>
      <name val="Trebuchet MS"/>
      <family val="2"/>
    </font>
    <font>
      <b/>
      <sz val="14"/>
      <color indexed="50"/>
      <name val="Trebuchet MS"/>
      <family val="2"/>
    </font>
    <font>
      <u/>
      <sz val="8"/>
      <color indexed="12"/>
      <name val="Arial"/>
      <family val="2"/>
    </font>
    <font>
      <b/>
      <i/>
      <sz val="8"/>
      <color indexed="10"/>
      <name val="Trebuchet MS"/>
      <family val="2"/>
    </font>
    <font>
      <b/>
      <i/>
      <sz val="8"/>
      <name val="Trebuchet MS"/>
      <family val="2"/>
    </font>
    <font>
      <sz val="8"/>
      <color indexed="9"/>
      <name val="Trebuchet MS"/>
      <family val="2"/>
    </font>
    <font>
      <sz val="16"/>
      <name val="Trebuchet MS"/>
      <family val="2"/>
    </font>
    <font>
      <vertAlign val="subscript"/>
      <sz val="8"/>
      <color indexed="9"/>
      <name val="Trebuchet MS"/>
      <family val="2"/>
    </font>
    <font>
      <b/>
      <sz val="12"/>
      <color indexed="17"/>
      <name val="Trebuchet MS"/>
      <family val="2"/>
    </font>
    <font>
      <b/>
      <sz val="11"/>
      <color indexed="17"/>
      <name val="Trebuchet MS"/>
      <family val="2"/>
    </font>
    <font>
      <b/>
      <vertAlign val="subscript"/>
      <sz val="11"/>
      <color indexed="17"/>
      <name val="Trebuchet MS"/>
      <family val="2"/>
    </font>
    <font>
      <b/>
      <sz val="11"/>
      <color indexed="53"/>
      <name val="Trebuchet MS"/>
      <family val="2"/>
    </font>
    <font>
      <b/>
      <sz val="11"/>
      <color indexed="53"/>
      <name val="Arial"/>
      <family val="2"/>
    </font>
    <font>
      <b/>
      <sz val="14"/>
      <color indexed="17"/>
      <name val="Trebuchet MS"/>
      <family val="2"/>
    </font>
    <font>
      <b/>
      <vertAlign val="subscript"/>
      <sz val="12"/>
      <color indexed="17"/>
      <name val="Trebuchet MS"/>
      <family val="2"/>
    </font>
    <font>
      <sz val="14"/>
      <color indexed="20"/>
      <name val="Wingdings"/>
      <charset val="2"/>
    </font>
    <font>
      <b/>
      <sz val="11"/>
      <color indexed="18"/>
      <name val="Trebuchet MS"/>
      <family val="2"/>
    </font>
    <font>
      <b/>
      <sz val="11"/>
      <color indexed="18"/>
      <name val="Arial"/>
      <family val="2"/>
    </font>
    <font>
      <sz val="10"/>
      <color indexed="18"/>
      <name val="Arial"/>
      <family val="2"/>
    </font>
    <font>
      <b/>
      <sz val="11"/>
      <color indexed="17"/>
      <name val="Arial"/>
      <family val="2"/>
    </font>
    <font>
      <b/>
      <sz val="13"/>
      <name val="Arial"/>
      <family val="2"/>
    </font>
    <font>
      <b/>
      <sz val="10"/>
      <name val="Arial"/>
      <family val="2"/>
    </font>
    <font>
      <b/>
      <sz val="10"/>
      <color indexed="20"/>
      <name val="Trebuchet MS"/>
      <family val="2"/>
    </font>
    <font>
      <b/>
      <sz val="10"/>
      <color indexed="20"/>
      <name val="Arial"/>
      <family val="2"/>
    </font>
    <font>
      <b/>
      <sz val="13"/>
      <color indexed="17"/>
      <name val="Trebuchet MS"/>
      <family val="2"/>
    </font>
    <font>
      <b/>
      <i/>
      <sz val="10"/>
      <color indexed="21"/>
      <name val="Trebuchet MS"/>
      <family val="2"/>
    </font>
    <font>
      <sz val="24"/>
      <name val="Wingdings"/>
      <charset val="2"/>
    </font>
    <font>
      <sz val="24"/>
      <name val="Arial"/>
      <family val="2"/>
    </font>
    <font>
      <b/>
      <sz val="13"/>
      <color indexed="17"/>
      <name val="Arial"/>
      <family val="2"/>
    </font>
    <font>
      <sz val="28"/>
      <color indexed="20"/>
      <name val="Trebuchet MS"/>
      <family val="2"/>
    </font>
    <font>
      <b/>
      <vertAlign val="subscript"/>
      <sz val="13"/>
      <color indexed="17"/>
      <name val="Trebuchet MS"/>
      <family val="2"/>
    </font>
    <font>
      <sz val="16"/>
      <name val="Arial"/>
      <family val="2"/>
    </font>
    <font>
      <b/>
      <sz val="9"/>
      <name val="Arial"/>
      <family val="2"/>
    </font>
    <font>
      <b/>
      <sz val="18"/>
      <color indexed="20"/>
      <name val="Wingdings"/>
      <charset val="2"/>
    </font>
    <font>
      <sz val="10"/>
      <color indexed="9"/>
      <name val="Arial"/>
      <family val="2"/>
    </font>
    <font>
      <b/>
      <sz val="40"/>
      <color indexed="9"/>
      <name val="Arial Narrow"/>
      <family val="2"/>
    </font>
    <font>
      <sz val="26"/>
      <color indexed="9"/>
      <name val="Arial Narrow"/>
      <family val="2"/>
    </font>
    <font>
      <sz val="12"/>
      <color indexed="9"/>
      <name val="Trebuchet MS"/>
      <family val="2"/>
    </font>
    <font>
      <sz val="20"/>
      <color indexed="9"/>
      <name val="Arial"/>
      <family val="2"/>
    </font>
    <font>
      <sz val="16"/>
      <color indexed="9"/>
      <name val="Arial"/>
      <family val="2"/>
    </font>
    <font>
      <sz val="13"/>
      <color indexed="9"/>
      <name val="Trebuchet MS"/>
      <family val="2"/>
    </font>
    <font>
      <sz val="16"/>
      <color indexed="10"/>
      <name val="Trebuchet MS"/>
      <family val="2"/>
    </font>
    <font>
      <sz val="13"/>
      <color indexed="17"/>
      <name val="Arial"/>
      <family val="2"/>
    </font>
    <font>
      <b/>
      <i/>
      <sz val="18"/>
      <color indexed="20"/>
      <name val="Trebuchet MS"/>
      <family val="2"/>
    </font>
    <font>
      <b/>
      <sz val="13"/>
      <color indexed="18"/>
      <name val="Trebuchet MS"/>
      <family val="2"/>
    </font>
    <font>
      <sz val="36"/>
      <color indexed="9"/>
      <name val="Arial Narrow"/>
      <family val="2"/>
    </font>
    <font>
      <sz val="18"/>
      <color indexed="10"/>
      <name val="Trebuchet MS"/>
      <family val="2"/>
    </font>
    <font>
      <sz val="10"/>
      <color indexed="53"/>
      <name val="Trebuchet MS"/>
      <family val="2"/>
    </font>
    <font>
      <sz val="10"/>
      <name val="Arial"/>
      <family val="2"/>
    </font>
    <font>
      <b/>
      <sz val="10"/>
      <color indexed="18"/>
      <name val="Trebuchet MS"/>
      <family val="2"/>
    </font>
    <font>
      <b/>
      <sz val="10"/>
      <color indexed="53"/>
      <name val="Trebuchet MS"/>
      <family val="2"/>
    </font>
    <font>
      <i/>
      <sz val="11"/>
      <color indexed="62"/>
      <name val="Trebuchet MS"/>
      <family val="2"/>
    </font>
    <font>
      <b/>
      <sz val="8"/>
      <name val="Trebuchet MS"/>
      <family val="2"/>
    </font>
    <font>
      <b/>
      <sz val="14"/>
      <color indexed="53"/>
      <name val="Trebuchet MS"/>
      <family val="2"/>
    </font>
    <font>
      <u/>
      <sz val="8"/>
      <color indexed="12"/>
      <name val="Trebuchet MS"/>
      <family val="2"/>
    </font>
    <font>
      <b/>
      <sz val="8"/>
      <color indexed="10"/>
      <name val="Trebuchet MS"/>
      <family val="2"/>
    </font>
    <font>
      <vertAlign val="subscript"/>
      <sz val="7"/>
      <name val="Trebuchet MS"/>
      <family val="2"/>
    </font>
    <font>
      <b/>
      <sz val="10"/>
      <color indexed="9"/>
      <name val="Arial"/>
      <family val="2"/>
    </font>
    <font>
      <b/>
      <sz val="7"/>
      <name val="Trebuchet MS"/>
      <family val="2"/>
    </font>
    <font>
      <sz val="14"/>
      <name val="Arial"/>
      <family val="2"/>
    </font>
    <font>
      <i/>
      <sz val="10"/>
      <name val="Trebuchet MS"/>
      <family val="2"/>
    </font>
    <font>
      <i/>
      <sz val="10"/>
      <color indexed="61"/>
      <name val="Trebuchet MS"/>
      <family val="2"/>
    </font>
    <font>
      <sz val="9"/>
      <name val="Arial"/>
      <family val="2"/>
    </font>
    <font>
      <b/>
      <i/>
      <sz val="10"/>
      <color indexed="61"/>
      <name val="Trebuchet MS"/>
      <family val="2"/>
    </font>
    <font>
      <b/>
      <sz val="13"/>
      <color indexed="8"/>
      <name val="Trebuchet MS"/>
      <family val="2"/>
    </font>
    <font>
      <sz val="13"/>
      <color indexed="8"/>
      <name val="Arial"/>
      <family val="2"/>
    </font>
    <font>
      <sz val="12"/>
      <name val="Times New Roman"/>
      <family val="1"/>
    </font>
    <font>
      <sz val="9"/>
      <color indexed="10"/>
      <name val="Trebuchet MS"/>
      <family val="2"/>
    </font>
    <font>
      <b/>
      <u/>
      <sz val="10"/>
      <name val="Trebuchet MS"/>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8"/>
      <color indexed="50"/>
      <name val="Trebuchet MS"/>
      <family val="2"/>
    </font>
    <font>
      <b/>
      <sz val="10"/>
      <color indexed="12"/>
      <name val="Trebuchet MS"/>
      <family val="2"/>
    </font>
    <font>
      <b/>
      <vertAlign val="subscript"/>
      <sz val="16"/>
      <name val="Trebuchet MS"/>
      <family val="2"/>
    </font>
    <font>
      <sz val="9"/>
      <color indexed="9"/>
      <name val="Trebuchet MS"/>
      <family val="2"/>
    </font>
    <font>
      <sz val="9"/>
      <name val="Arial"/>
      <family val="2"/>
    </font>
    <font>
      <vertAlign val="subscript"/>
      <sz val="9"/>
      <color indexed="9"/>
      <name val="Trebuchet MS"/>
      <family val="2"/>
    </font>
    <font>
      <b/>
      <vertAlign val="subscript"/>
      <sz val="13"/>
      <color indexed="8"/>
      <name val="Trebuchet MS"/>
      <family val="2"/>
    </font>
    <font>
      <b/>
      <sz val="10"/>
      <color indexed="40"/>
      <name val="Trebuchet MS"/>
      <family val="2"/>
    </font>
    <font>
      <sz val="16"/>
      <color indexed="9"/>
      <name val="Trebuchet MS"/>
      <family val="2"/>
    </font>
    <font>
      <sz val="12"/>
      <name val="Arial"/>
      <family val="2"/>
    </font>
    <font>
      <sz val="7"/>
      <color indexed="8"/>
      <name val="Trebuchet MS"/>
      <family val="2"/>
    </font>
    <font>
      <sz val="8"/>
      <color indexed="8"/>
      <name val="Trebuchet MS"/>
      <family val="2"/>
    </font>
    <font>
      <sz val="11"/>
      <color indexed="10"/>
      <name val="Trebuchet MS"/>
      <family val="2"/>
    </font>
    <font>
      <sz val="10"/>
      <color indexed="9"/>
      <name val="Trebuchet MS"/>
      <family val="2"/>
    </font>
    <font>
      <vertAlign val="subscript"/>
      <sz val="10"/>
      <color indexed="9"/>
      <name val="Trebuchet MS"/>
      <family val="2"/>
    </font>
    <font>
      <b/>
      <vertAlign val="subscript"/>
      <sz val="14"/>
      <color indexed="53"/>
      <name val="Trebuchet MS"/>
      <family val="2"/>
    </font>
    <font>
      <sz val="8"/>
      <color indexed="8"/>
      <name val="Trebuchet MS"/>
      <family val="2"/>
    </font>
    <font>
      <sz val="14"/>
      <color indexed="10"/>
      <name val="Trebuchet MS"/>
      <family val="2"/>
    </font>
    <font>
      <b/>
      <sz val="10"/>
      <color indexed="36"/>
      <name val="Trebuchet MS"/>
      <family val="2"/>
    </font>
    <font>
      <b/>
      <sz val="10"/>
      <color indexed="17"/>
      <name val="Trebuchet MS"/>
      <family val="2"/>
    </font>
    <font>
      <b/>
      <vertAlign val="subscript"/>
      <sz val="10"/>
      <color indexed="17"/>
      <name val="Trebuchet MS"/>
      <family val="2"/>
    </font>
    <font>
      <b/>
      <sz val="10"/>
      <color indexed="56"/>
      <name val="Trebuchet MS"/>
      <family val="2"/>
    </font>
    <font>
      <sz val="10"/>
      <color indexed="62"/>
      <name val="Trebuchet MS"/>
      <family val="2"/>
    </font>
    <font>
      <sz val="10"/>
      <color indexed="62"/>
      <name val="Arial"/>
      <family val="2"/>
    </font>
    <font>
      <b/>
      <sz val="11"/>
      <color indexed="10"/>
      <name val="Trebuchet MS"/>
      <family val="2"/>
    </font>
    <font>
      <b/>
      <sz val="14"/>
      <name val="Arial"/>
      <family val="2"/>
    </font>
    <font>
      <u/>
      <sz val="7"/>
      <color indexed="12"/>
      <name val="Arial"/>
      <family val="2"/>
    </font>
    <font>
      <u/>
      <sz val="7"/>
      <color indexed="12"/>
      <name val="Trebuchet MS"/>
      <family val="2"/>
    </font>
    <font>
      <b/>
      <i/>
      <sz val="8"/>
      <color indexed="8"/>
      <name val="Trebuchet MS"/>
      <family val="2"/>
    </font>
    <font>
      <b/>
      <sz val="12"/>
      <color indexed="53"/>
      <name val="Trebuchet MS"/>
      <family val="2"/>
    </font>
    <font>
      <sz val="16"/>
      <color rgb="FFFF0000"/>
      <name val="Trebuchet MS"/>
      <family val="2"/>
    </font>
    <font>
      <sz val="8"/>
      <color theme="1"/>
      <name val="Trebuchet MS"/>
      <family val="2"/>
    </font>
    <font>
      <sz val="7"/>
      <color theme="1"/>
      <name val="Trebuchet MS"/>
      <family val="2"/>
    </font>
    <font>
      <sz val="10"/>
      <color theme="1"/>
      <name val="Arial"/>
      <family val="2"/>
    </font>
    <font>
      <b/>
      <sz val="13"/>
      <color rgb="FF000080"/>
      <name val="Trebuchet MS"/>
      <family val="2"/>
    </font>
    <font>
      <sz val="13"/>
      <color rgb="FF000080"/>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4"/>
        <bgColor indexed="64"/>
      </patternFill>
    </fill>
    <fill>
      <patternFill patternType="solid">
        <fgColor indexed="9"/>
        <bgColor indexed="64"/>
      </patternFill>
    </fill>
    <fill>
      <patternFill patternType="solid">
        <fgColor indexed="47"/>
        <bgColor indexed="64"/>
      </patternFill>
    </fill>
    <fill>
      <patternFill patternType="solid">
        <fgColor indexed="27"/>
        <bgColor indexed="64"/>
      </patternFill>
    </fill>
    <fill>
      <patternFill patternType="solid">
        <fgColor indexed="42"/>
        <bgColor indexed="64"/>
      </patternFill>
    </fill>
    <fill>
      <patternFill patternType="solid">
        <fgColor indexed="62"/>
        <bgColor indexed="64"/>
      </patternFill>
    </fill>
    <fill>
      <patternFill patternType="solid">
        <fgColor indexed="18"/>
        <bgColor indexed="64"/>
      </patternFill>
    </fill>
    <fill>
      <patternFill patternType="solid">
        <fgColor indexed="26"/>
        <bgColor indexed="64"/>
      </patternFill>
    </fill>
    <fill>
      <patternFill patternType="solid">
        <fgColor indexed="31"/>
        <bgColor indexed="64"/>
      </patternFill>
    </fill>
    <fill>
      <patternFill patternType="solid">
        <fgColor indexed="41"/>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indexed="64"/>
      </patternFill>
    </fill>
    <fill>
      <patternFill patternType="solid">
        <fgColor rgb="FFCCCCFF"/>
        <bgColor indexed="64"/>
      </patternFill>
    </fill>
    <fill>
      <patternFill patternType="solid">
        <fgColor rgb="FF9999FF"/>
        <bgColor indexed="64"/>
      </patternFill>
    </fill>
  </fills>
  <borders count="40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indexed="64"/>
      </left>
      <right/>
      <top/>
      <bottom/>
      <diagonal/>
    </border>
    <border>
      <left/>
      <right style="thick">
        <color indexed="64"/>
      </right>
      <top/>
      <bottom/>
      <diagonal/>
    </border>
    <border>
      <left/>
      <right style="thick">
        <color indexed="64"/>
      </right>
      <top/>
      <bottom style="thick">
        <color indexed="64"/>
      </bottom>
      <diagonal/>
    </border>
    <border>
      <left style="thick">
        <color indexed="62"/>
      </left>
      <right/>
      <top/>
      <bottom style="thick">
        <color indexed="62"/>
      </bottom>
      <diagonal/>
    </border>
    <border>
      <left style="medium">
        <color indexed="53"/>
      </left>
      <right style="medium">
        <color indexed="53"/>
      </right>
      <top/>
      <bottom style="medium">
        <color indexed="53"/>
      </bottom>
      <diagonal/>
    </border>
    <border>
      <left style="medium">
        <color indexed="62"/>
      </left>
      <right style="medium">
        <color indexed="62"/>
      </right>
      <top/>
      <bottom style="medium">
        <color indexed="62"/>
      </bottom>
      <diagonal/>
    </border>
    <border>
      <left/>
      <right/>
      <top/>
      <bottom style="hair">
        <color indexed="28"/>
      </bottom>
      <diagonal/>
    </border>
    <border>
      <left/>
      <right/>
      <top style="hair">
        <color indexed="28"/>
      </top>
      <bottom/>
      <diagonal/>
    </border>
    <border>
      <left style="thick">
        <color indexed="18"/>
      </left>
      <right/>
      <top/>
      <bottom/>
      <diagonal/>
    </border>
    <border>
      <left/>
      <right style="thick">
        <color indexed="18"/>
      </right>
      <top/>
      <bottom/>
      <diagonal/>
    </border>
    <border>
      <left style="thick">
        <color indexed="18"/>
      </left>
      <right/>
      <top/>
      <bottom style="thick">
        <color indexed="18"/>
      </bottom>
      <diagonal/>
    </border>
    <border>
      <left/>
      <right/>
      <top/>
      <bottom style="thick">
        <color indexed="18"/>
      </bottom>
      <diagonal/>
    </border>
    <border>
      <left/>
      <right style="thick">
        <color indexed="18"/>
      </right>
      <top/>
      <bottom style="thick">
        <color indexed="18"/>
      </bottom>
      <diagonal/>
    </border>
    <border>
      <left style="medium">
        <color indexed="62"/>
      </left>
      <right style="medium">
        <color indexed="62"/>
      </right>
      <top/>
      <bottom/>
      <diagonal/>
    </border>
    <border>
      <left style="thick">
        <color indexed="18"/>
      </left>
      <right style="thin">
        <color indexed="18"/>
      </right>
      <top style="thin">
        <color indexed="18"/>
      </top>
      <bottom style="thin">
        <color indexed="18"/>
      </bottom>
      <diagonal/>
    </border>
    <border>
      <left/>
      <right/>
      <top style="thick">
        <color indexed="18"/>
      </top>
      <bottom/>
      <diagonal/>
    </border>
    <border>
      <left/>
      <right style="thick">
        <color indexed="18"/>
      </right>
      <top style="thick">
        <color indexed="18"/>
      </top>
      <bottom/>
      <diagonal/>
    </border>
    <border>
      <left/>
      <right/>
      <top style="medium">
        <color indexed="53"/>
      </top>
      <bottom/>
      <diagonal/>
    </border>
    <border>
      <left/>
      <right style="medium">
        <color indexed="53"/>
      </right>
      <top style="medium">
        <color indexed="53"/>
      </top>
      <bottom/>
      <diagonal/>
    </border>
    <border>
      <left style="medium">
        <color indexed="53"/>
      </left>
      <right/>
      <top/>
      <bottom/>
      <diagonal/>
    </border>
    <border>
      <left/>
      <right style="medium">
        <color indexed="53"/>
      </right>
      <top/>
      <bottom/>
      <diagonal/>
    </border>
    <border>
      <left/>
      <right/>
      <top/>
      <bottom style="medium">
        <color indexed="53"/>
      </bottom>
      <diagonal/>
    </border>
    <border>
      <left/>
      <right style="medium">
        <color indexed="53"/>
      </right>
      <top/>
      <bottom style="medium">
        <color indexed="53"/>
      </bottom>
      <diagonal/>
    </border>
    <border>
      <left style="medium">
        <color indexed="21"/>
      </left>
      <right/>
      <top style="medium">
        <color indexed="21"/>
      </top>
      <bottom/>
      <diagonal/>
    </border>
    <border>
      <left style="medium">
        <color indexed="21"/>
      </left>
      <right/>
      <top/>
      <bottom/>
      <diagonal/>
    </border>
    <border>
      <left style="medium">
        <color indexed="53"/>
      </left>
      <right/>
      <top style="medium">
        <color indexed="53"/>
      </top>
      <bottom/>
      <diagonal/>
    </border>
    <border>
      <left style="medium">
        <color indexed="53"/>
      </left>
      <right/>
      <top/>
      <bottom style="medium">
        <color indexed="53"/>
      </bottom>
      <diagonal/>
    </border>
    <border>
      <left style="thick">
        <color indexed="64"/>
      </left>
      <right/>
      <top style="thick">
        <color indexed="64"/>
      </top>
      <bottom/>
      <diagonal/>
    </border>
    <border>
      <left/>
      <right/>
      <top style="medium">
        <color indexed="21"/>
      </top>
      <bottom/>
      <diagonal/>
    </border>
    <border>
      <left/>
      <right style="medium">
        <color indexed="21"/>
      </right>
      <top style="medium">
        <color indexed="21"/>
      </top>
      <bottom/>
      <diagonal/>
    </border>
    <border>
      <left/>
      <right style="medium">
        <color indexed="21"/>
      </right>
      <top/>
      <bottom/>
      <diagonal/>
    </border>
    <border>
      <left style="medium">
        <color indexed="21"/>
      </left>
      <right/>
      <top/>
      <bottom style="medium">
        <color indexed="21"/>
      </bottom>
      <diagonal/>
    </border>
    <border>
      <left/>
      <right/>
      <top/>
      <bottom style="medium">
        <color indexed="21"/>
      </bottom>
      <diagonal/>
    </border>
    <border>
      <left/>
      <right style="medium">
        <color indexed="21"/>
      </right>
      <top/>
      <bottom style="medium">
        <color indexed="21"/>
      </bottom>
      <diagonal/>
    </border>
    <border>
      <left style="thick">
        <color indexed="62"/>
      </left>
      <right/>
      <top/>
      <bottom/>
      <diagonal/>
    </border>
    <border>
      <left style="medium">
        <color indexed="18"/>
      </left>
      <right style="medium">
        <color indexed="18"/>
      </right>
      <top style="medium">
        <color indexed="18"/>
      </top>
      <bottom style="medium">
        <color indexed="18"/>
      </bottom>
      <diagonal/>
    </border>
    <border>
      <left style="thick">
        <color indexed="28"/>
      </left>
      <right/>
      <top/>
      <bottom/>
      <diagonal/>
    </border>
    <border>
      <left/>
      <right style="thick">
        <color indexed="28"/>
      </right>
      <top/>
      <bottom/>
      <diagonal/>
    </border>
    <border>
      <left style="medium">
        <color indexed="53"/>
      </left>
      <right style="medium">
        <color indexed="53"/>
      </right>
      <top style="medium">
        <color indexed="53"/>
      </top>
      <bottom style="medium">
        <color indexed="53"/>
      </bottom>
      <diagonal/>
    </border>
    <border>
      <left style="medium">
        <color indexed="62"/>
      </left>
      <right style="medium">
        <color indexed="56"/>
      </right>
      <top style="medium">
        <color indexed="56"/>
      </top>
      <bottom style="medium">
        <color indexed="62"/>
      </bottom>
      <diagonal/>
    </border>
    <border>
      <left style="medium">
        <color indexed="53"/>
      </left>
      <right style="medium">
        <color indexed="62"/>
      </right>
      <top/>
      <bottom/>
      <diagonal/>
    </border>
    <border>
      <left/>
      <right/>
      <top style="thick">
        <color indexed="64"/>
      </top>
      <bottom/>
      <diagonal/>
    </border>
    <border>
      <left style="thick">
        <color indexed="64"/>
      </left>
      <right/>
      <top/>
      <bottom style="thick">
        <color indexed="64"/>
      </bottom>
      <diagonal/>
    </border>
    <border>
      <left/>
      <right style="thick">
        <color indexed="64"/>
      </right>
      <top style="thick">
        <color indexed="64"/>
      </top>
      <bottom/>
      <diagonal/>
    </border>
    <border>
      <left/>
      <right/>
      <top/>
      <bottom style="thick">
        <color indexed="64"/>
      </bottom>
      <diagonal/>
    </border>
    <border>
      <left style="thick">
        <color indexed="18"/>
      </left>
      <right/>
      <top style="thick">
        <color indexed="18"/>
      </top>
      <bottom style="medium">
        <color indexed="18"/>
      </bottom>
      <diagonal/>
    </border>
    <border>
      <left/>
      <right/>
      <top style="thick">
        <color indexed="18"/>
      </top>
      <bottom style="medium">
        <color indexed="18"/>
      </bottom>
      <diagonal/>
    </border>
    <border>
      <left style="thick">
        <color indexed="18"/>
      </left>
      <right/>
      <top style="thick">
        <color indexed="18"/>
      </top>
      <bottom style="thick">
        <color indexed="18"/>
      </bottom>
      <diagonal/>
    </border>
    <border>
      <left/>
      <right/>
      <top style="thick">
        <color indexed="18"/>
      </top>
      <bottom style="thick">
        <color indexed="18"/>
      </bottom>
      <diagonal/>
    </border>
    <border>
      <left/>
      <right style="thick">
        <color indexed="18"/>
      </right>
      <top style="thick">
        <color indexed="18"/>
      </top>
      <bottom style="thick">
        <color indexed="18"/>
      </bottom>
      <diagonal/>
    </border>
    <border>
      <left/>
      <right style="thick">
        <color indexed="18"/>
      </right>
      <top/>
      <bottom style="hair">
        <color indexed="28"/>
      </bottom>
      <diagonal/>
    </border>
    <border>
      <left/>
      <right style="thick">
        <color indexed="18"/>
      </right>
      <top style="hair">
        <color indexed="28"/>
      </top>
      <bottom/>
      <diagonal/>
    </border>
    <border>
      <left/>
      <right style="medium">
        <color indexed="17"/>
      </right>
      <top style="medium">
        <color indexed="17"/>
      </top>
      <bottom/>
      <diagonal/>
    </border>
    <border>
      <left/>
      <right style="medium">
        <color indexed="17"/>
      </right>
      <top/>
      <bottom/>
      <diagonal/>
    </border>
    <border>
      <left style="medium">
        <color indexed="17"/>
      </left>
      <right/>
      <top style="medium">
        <color indexed="17"/>
      </top>
      <bottom/>
      <diagonal/>
    </border>
    <border>
      <left/>
      <right/>
      <top style="medium">
        <color indexed="17"/>
      </top>
      <bottom/>
      <diagonal/>
    </border>
    <border>
      <left style="medium">
        <color indexed="17"/>
      </left>
      <right/>
      <top/>
      <bottom/>
      <diagonal/>
    </border>
    <border>
      <left style="medium">
        <color indexed="17"/>
      </left>
      <right/>
      <top/>
      <bottom style="medium">
        <color indexed="17"/>
      </bottom>
      <diagonal/>
    </border>
    <border>
      <left/>
      <right/>
      <top/>
      <bottom style="medium">
        <color indexed="17"/>
      </bottom>
      <diagonal/>
    </border>
    <border>
      <left/>
      <right style="medium">
        <color indexed="17"/>
      </right>
      <top/>
      <bottom style="medium">
        <color indexed="17"/>
      </bottom>
      <diagonal/>
    </border>
    <border>
      <left style="thick">
        <color indexed="18"/>
      </left>
      <right/>
      <top style="thick">
        <color indexed="18"/>
      </top>
      <bottom/>
      <diagonal/>
    </border>
    <border>
      <left style="thick">
        <color indexed="17"/>
      </left>
      <right style="thick">
        <color indexed="17"/>
      </right>
      <top/>
      <bottom/>
      <diagonal/>
    </border>
    <border>
      <left style="thick">
        <color indexed="53"/>
      </left>
      <right/>
      <top/>
      <bottom/>
      <diagonal/>
    </border>
    <border>
      <left style="thin">
        <color indexed="62"/>
      </left>
      <right style="thin">
        <color indexed="62"/>
      </right>
      <top style="thin">
        <color indexed="62"/>
      </top>
      <bottom style="thin">
        <color indexed="62"/>
      </bottom>
      <diagonal/>
    </border>
    <border>
      <left style="medium">
        <color indexed="18"/>
      </left>
      <right/>
      <top/>
      <bottom/>
      <diagonal/>
    </border>
    <border>
      <left/>
      <right style="medium">
        <color indexed="18"/>
      </right>
      <top/>
      <bottom/>
      <diagonal/>
    </border>
    <border>
      <left/>
      <right/>
      <top/>
      <bottom style="medium">
        <color indexed="18"/>
      </bottom>
      <diagonal/>
    </border>
    <border>
      <left/>
      <right style="medium">
        <color indexed="18"/>
      </right>
      <top/>
      <bottom style="medium">
        <color indexed="18"/>
      </bottom>
      <diagonal/>
    </border>
    <border>
      <left style="medium">
        <color indexed="32"/>
      </left>
      <right/>
      <top style="medium">
        <color indexed="32"/>
      </top>
      <bottom/>
      <diagonal/>
    </border>
    <border>
      <left/>
      <right/>
      <top style="medium">
        <color indexed="32"/>
      </top>
      <bottom/>
      <diagonal/>
    </border>
    <border>
      <left style="medium">
        <color indexed="32"/>
      </left>
      <right/>
      <top/>
      <bottom/>
      <diagonal/>
    </border>
    <border>
      <left/>
      <right style="medium">
        <color indexed="32"/>
      </right>
      <top/>
      <bottom/>
      <diagonal/>
    </border>
    <border>
      <left/>
      <right/>
      <top/>
      <bottom style="medium">
        <color indexed="32"/>
      </bottom>
      <diagonal/>
    </border>
    <border>
      <left/>
      <right style="medium">
        <color indexed="32"/>
      </right>
      <top/>
      <bottom style="medium">
        <color indexed="32"/>
      </bottom>
      <diagonal/>
    </border>
    <border>
      <left/>
      <right style="medium">
        <color indexed="32"/>
      </right>
      <top style="medium">
        <color indexed="32"/>
      </top>
      <bottom/>
      <diagonal/>
    </border>
    <border>
      <left style="medium">
        <color indexed="62"/>
      </left>
      <right style="medium">
        <color indexed="64"/>
      </right>
      <top/>
      <bottom style="thin">
        <color indexed="62"/>
      </bottom>
      <diagonal/>
    </border>
    <border>
      <left style="medium">
        <color indexed="62"/>
      </left>
      <right style="medium">
        <color indexed="64"/>
      </right>
      <top style="thin">
        <color indexed="62"/>
      </top>
      <bottom style="thin">
        <color indexed="62"/>
      </bottom>
      <diagonal/>
    </border>
    <border>
      <left style="medium">
        <color indexed="62"/>
      </left>
      <right style="medium">
        <color indexed="64"/>
      </right>
      <top style="thin">
        <color indexed="62"/>
      </top>
      <bottom style="medium">
        <color indexed="64"/>
      </bottom>
      <diagonal/>
    </border>
    <border>
      <left style="medium">
        <color indexed="62"/>
      </left>
      <right/>
      <top/>
      <bottom/>
      <diagonal/>
    </border>
    <border>
      <left/>
      <right style="medium">
        <color indexed="62"/>
      </right>
      <top/>
      <bottom/>
      <diagonal/>
    </border>
    <border>
      <left style="medium">
        <color indexed="62"/>
      </left>
      <right style="medium">
        <color indexed="56"/>
      </right>
      <top/>
      <bottom style="medium">
        <color indexed="62"/>
      </bottom>
      <diagonal/>
    </border>
    <border>
      <left/>
      <right/>
      <top style="thick">
        <color indexed="28"/>
      </top>
      <bottom/>
      <diagonal/>
    </border>
    <border>
      <left/>
      <right/>
      <top style="thick">
        <color indexed="28"/>
      </top>
      <bottom style="thick">
        <color indexed="64"/>
      </bottom>
      <diagonal/>
    </border>
    <border>
      <left style="thick">
        <color indexed="62"/>
      </left>
      <right style="thick">
        <color indexed="62"/>
      </right>
      <top/>
      <bottom/>
      <diagonal/>
    </border>
    <border>
      <left style="thick">
        <color indexed="62"/>
      </left>
      <right style="thick">
        <color indexed="62"/>
      </right>
      <top/>
      <bottom style="double">
        <color indexed="64"/>
      </bottom>
      <diagonal/>
    </border>
    <border>
      <left/>
      <right style="thick">
        <color indexed="53"/>
      </right>
      <top/>
      <bottom/>
      <diagonal/>
    </border>
    <border>
      <left style="thin">
        <color indexed="64"/>
      </left>
      <right style="thick">
        <color indexed="53"/>
      </right>
      <top/>
      <bottom/>
      <diagonal/>
    </border>
    <border>
      <left style="thick">
        <color indexed="53"/>
      </left>
      <right style="thick">
        <color indexed="53"/>
      </right>
      <top style="thick">
        <color indexed="62"/>
      </top>
      <bottom style="double">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ck">
        <color indexed="13"/>
      </left>
      <right style="thick">
        <color indexed="13"/>
      </right>
      <top/>
      <bottom/>
      <diagonal/>
    </border>
    <border>
      <left style="thick">
        <color indexed="53"/>
      </left>
      <right style="thick">
        <color indexed="53"/>
      </right>
      <top/>
      <bottom style="hair">
        <color indexed="64"/>
      </bottom>
      <diagonal/>
    </border>
    <border>
      <left style="thick">
        <color indexed="53"/>
      </left>
      <right style="thick">
        <color indexed="53"/>
      </right>
      <top style="hair">
        <color indexed="64"/>
      </top>
      <bottom style="hair">
        <color indexed="64"/>
      </bottom>
      <diagonal/>
    </border>
    <border>
      <left style="thick">
        <color indexed="53"/>
      </left>
      <right style="thick">
        <color indexed="53"/>
      </right>
      <top style="hair">
        <color indexed="64"/>
      </top>
      <bottom/>
      <diagonal/>
    </border>
    <border>
      <left style="thick">
        <color indexed="53"/>
      </left>
      <right style="thick">
        <color indexed="53"/>
      </right>
      <top style="hair">
        <color indexed="64"/>
      </top>
      <bottom style="thick">
        <color indexed="53"/>
      </bottom>
      <diagonal/>
    </border>
    <border>
      <left style="thick">
        <color indexed="17"/>
      </left>
      <right style="thick">
        <color indexed="17"/>
      </right>
      <top style="double">
        <color indexed="64"/>
      </top>
      <bottom style="hair">
        <color indexed="64"/>
      </bottom>
      <diagonal/>
    </border>
    <border>
      <left style="thick">
        <color indexed="17"/>
      </left>
      <right style="thick">
        <color indexed="17"/>
      </right>
      <top style="hair">
        <color indexed="64"/>
      </top>
      <bottom style="hair">
        <color indexed="64"/>
      </bottom>
      <diagonal/>
    </border>
    <border>
      <left style="thick">
        <color indexed="17"/>
      </left>
      <right style="thick">
        <color indexed="17"/>
      </right>
      <top style="hair">
        <color indexed="64"/>
      </top>
      <bottom style="thick">
        <color indexed="17"/>
      </bottom>
      <diagonal/>
    </border>
    <border>
      <left style="thick">
        <color indexed="62"/>
      </left>
      <right style="thick">
        <color indexed="62"/>
      </right>
      <top style="hair">
        <color indexed="64"/>
      </top>
      <bottom/>
      <diagonal/>
    </border>
    <border>
      <left style="thick">
        <color indexed="62"/>
      </left>
      <right style="thick">
        <color indexed="62"/>
      </right>
      <top style="hair">
        <color indexed="62"/>
      </top>
      <bottom style="hair">
        <color indexed="62"/>
      </bottom>
      <diagonal/>
    </border>
    <border>
      <left style="thick">
        <color indexed="62"/>
      </left>
      <right style="thick">
        <color indexed="62"/>
      </right>
      <top style="hair">
        <color indexed="64"/>
      </top>
      <bottom style="hair">
        <color indexed="64"/>
      </bottom>
      <diagonal/>
    </border>
    <border>
      <left style="thick">
        <color indexed="62"/>
      </left>
      <right style="thick">
        <color indexed="62"/>
      </right>
      <top style="hair">
        <color indexed="64"/>
      </top>
      <bottom style="thick">
        <color indexed="62"/>
      </bottom>
      <diagonal/>
    </border>
    <border>
      <left style="thick">
        <color indexed="13"/>
      </left>
      <right style="thick">
        <color indexed="13"/>
      </right>
      <top style="double">
        <color indexed="64"/>
      </top>
      <bottom style="hair">
        <color indexed="64"/>
      </bottom>
      <diagonal/>
    </border>
    <border>
      <left style="thick">
        <color indexed="13"/>
      </left>
      <right style="thick">
        <color indexed="13"/>
      </right>
      <top style="hair">
        <color indexed="64"/>
      </top>
      <bottom style="hair">
        <color indexed="64"/>
      </bottom>
      <diagonal/>
    </border>
    <border>
      <left style="thick">
        <color indexed="13"/>
      </left>
      <right style="thick">
        <color indexed="13"/>
      </right>
      <top style="hair">
        <color indexed="64"/>
      </top>
      <bottom style="thick">
        <color indexed="13"/>
      </bottom>
      <diagonal/>
    </border>
    <border>
      <left style="thick">
        <color indexed="62"/>
      </left>
      <right style="thick">
        <color indexed="62"/>
      </right>
      <top style="double">
        <color indexed="64"/>
      </top>
      <bottom style="hair">
        <color indexed="64"/>
      </bottom>
      <diagonal/>
    </border>
    <border>
      <left style="thin">
        <color indexed="8"/>
      </left>
      <right style="thin">
        <color indexed="8"/>
      </right>
      <top style="medium">
        <color indexed="32"/>
      </top>
      <bottom/>
      <diagonal/>
    </border>
    <border>
      <left style="thin">
        <color indexed="8"/>
      </left>
      <right style="medium">
        <color indexed="32"/>
      </right>
      <top style="medium">
        <color indexed="32"/>
      </top>
      <bottom/>
      <diagonal/>
    </border>
    <border>
      <left style="medium">
        <color indexed="32"/>
      </left>
      <right/>
      <top/>
      <bottom style="medium">
        <color indexed="32"/>
      </bottom>
      <diagonal/>
    </border>
    <border>
      <left style="medium">
        <color indexed="62"/>
      </left>
      <right style="medium">
        <color indexed="64"/>
      </right>
      <top style="thin">
        <color indexed="62"/>
      </top>
      <bottom style="medium">
        <color indexed="62"/>
      </bottom>
      <diagonal/>
    </border>
    <border>
      <left style="medium">
        <color indexed="28"/>
      </left>
      <right style="medium">
        <color indexed="28"/>
      </right>
      <top style="thin">
        <color indexed="28"/>
      </top>
      <bottom style="thin">
        <color indexed="28"/>
      </bottom>
      <diagonal/>
    </border>
    <border>
      <left style="medium">
        <color indexed="28"/>
      </left>
      <right style="medium">
        <color indexed="28"/>
      </right>
      <top style="thin">
        <color indexed="28"/>
      </top>
      <bottom style="medium">
        <color indexed="28"/>
      </bottom>
      <diagonal/>
    </border>
    <border>
      <left style="medium">
        <color indexed="53"/>
      </left>
      <right style="medium">
        <color indexed="53"/>
      </right>
      <top style="medium">
        <color indexed="53"/>
      </top>
      <bottom style="thin">
        <color indexed="53"/>
      </bottom>
      <diagonal/>
    </border>
    <border>
      <left style="medium">
        <color indexed="53"/>
      </left>
      <right style="medium">
        <color indexed="53"/>
      </right>
      <top style="thin">
        <color indexed="53"/>
      </top>
      <bottom style="thin">
        <color indexed="53"/>
      </bottom>
      <diagonal/>
    </border>
    <border>
      <left style="medium">
        <color indexed="53"/>
      </left>
      <right style="medium">
        <color indexed="53"/>
      </right>
      <top style="thin">
        <color indexed="53"/>
      </top>
      <bottom style="medium">
        <color indexed="53"/>
      </bottom>
      <diagonal/>
    </border>
    <border>
      <left style="medium">
        <color indexed="62"/>
      </left>
      <right style="medium">
        <color indexed="62"/>
      </right>
      <top style="medium">
        <color indexed="62"/>
      </top>
      <bottom style="thin">
        <color indexed="62"/>
      </bottom>
      <diagonal/>
    </border>
    <border>
      <left style="medium">
        <color indexed="62"/>
      </left>
      <right style="medium">
        <color indexed="62"/>
      </right>
      <top style="thin">
        <color indexed="62"/>
      </top>
      <bottom style="thin">
        <color indexed="62"/>
      </bottom>
      <diagonal/>
    </border>
    <border>
      <left style="medium">
        <color indexed="62"/>
      </left>
      <right style="medium">
        <color indexed="62"/>
      </right>
      <top style="thin">
        <color indexed="62"/>
      </top>
      <bottom style="medium">
        <color indexed="62"/>
      </bottom>
      <diagonal/>
    </border>
    <border>
      <left style="medium">
        <color indexed="53"/>
      </left>
      <right style="medium">
        <color indexed="18"/>
      </right>
      <top/>
      <bottom/>
      <diagonal/>
    </border>
    <border>
      <left style="medium">
        <color indexed="62"/>
      </left>
      <right style="medium">
        <color indexed="62"/>
      </right>
      <top style="medium">
        <color indexed="62"/>
      </top>
      <bottom style="medium">
        <color indexed="62"/>
      </bottom>
      <diagonal/>
    </border>
    <border>
      <left style="medium">
        <color indexed="28"/>
      </left>
      <right style="medium">
        <color indexed="28"/>
      </right>
      <top/>
      <bottom style="thin">
        <color indexed="28"/>
      </bottom>
      <diagonal/>
    </border>
    <border>
      <left style="medium">
        <color indexed="20"/>
      </left>
      <right style="medium">
        <color indexed="20"/>
      </right>
      <top style="medium">
        <color indexed="20"/>
      </top>
      <bottom style="medium">
        <color indexed="20"/>
      </bottom>
      <diagonal/>
    </border>
    <border>
      <left style="medium">
        <color indexed="32"/>
      </left>
      <right style="thin">
        <color indexed="62"/>
      </right>
      <top style="thin">
        <color indexed="62"/>
      </top>
      <bottom style="thin">
        <color indexed="62"/>
      </bottom>
      <diagonal/>
    </border>
    <border>
      <left style="medium">
        <color indexed="32"/>
      </left>
      <right style="thin">
        <color indexed="62"/>
      </right>
      <top/>
      <bottom/>
      <diagonal/>
    </border>
    <border>
      <left style="medium">
        <color indexed="32"/>
      </left>
      <right style="thin">
        <color indexed="32"/>
      </right>
      <top style="thin">
        <color indexed="32"/>
      </top>
      <bottom style="thin">
        <color indexed="8"/>
      </bottom>
      <diagonal/>
    </border>
    <border>
      <left style="medium">
        <color indexed="32"/>
      </left>
      <right style="thin">
        <color indexed="32"/>
      </right>
      <top style="thin">
        <color indexed="8"/>
      </top>
      <bottom style="thin">
        <color indexed="8"/>
      </bottom>
      <diagonal/>
    </border>
    <border>
      <left style="medium">
        <color indexed="32"/>
      </left>
      <right style="thin">
        <color indexed="32"/>
      </right>
      <top style="thin">
        <color indexed="8"/>
      </top>
      <bottom/>
      <diagonal/>
    </border>
    <border>
      <left style="medium">
        <color indexed="62"/>
      </left>
      <right style="thin">
        <color indexed="62"/>
      </right>
      <top/>
      <bottom style="thin">
        <color indexed="62"/>
      </bottom>
      <diagonal/>
    </border>
    <border>
      <left style="medium">
        <color indexed="62"/>
      </left>
      <right style="thin">
        <color indexed="62"/>
      </right>
      <top style="thin">
        <color indexed="62"/>
      </top>
      <bottom style="thin">
        <color indexed="62"/>
      </bottom>
      <diagonal/>
    </border>
    <border>
      <left style="medium">
        <color indexed="62"/>
      </left>
      <right style="thin">
        <color indexed="62"/>
      </right>
      <top style="thin">
        <color indexed="62"/>
      </top>
      <bottom style="medium">
        <color indexed="62"/>
      </bottom>
      <diagonal/>
    </border>
    <border>
      <left style="medium">
        <color indexed="62"/>
      </left>
      <right style="thin">
        <color indexed="62"/>
      </right>
      <top style="medium">
        <color indexed="62"/>
      </top>
      <bottom style="thin">
        <color indexed="62"/>
      </bottom>
      <diagonal/>
    </border>
    <border>
      <left style="medium">
        <color indexed="64"/>
      </left>
      <right style="medium">
        <color indexed="64"/>
      </right>
      <top/>
      <bottom style="thin">
        <color indexed="62"/>
      </bottom>
      <diagonal/>
    </border>
    <border>
      <left style="medium">
        <color indexed="64"/>
      </left>
      <right style="medium">
        <color indexed="64"/>
      </right>
      <top style="thin">
        <color indexed="62"/>
      </top>
      <bottom style="medium">
        <color indexed="62"/>
      </bottom>
      <diagonal/>
    </border>
    <border>
      <left style="medium">
        <color indexed="53"/>
      </left>
      <right style="medium">
        <color indexed="53"/>
      </right>
      <top style="medium">
        <color indexed="53"/>
      </top>
      <bottom style="thin">
        <color indexed="62"/>
      </bottom>
      <diagonal/>
    </border>
    <border>
      <left style="medium">
        <color indexed="18"/>
      </left>
      <right style="medium">
        <color indexed="18"/>
      </right>
      <top style="medium">
        <color indexed="18"/>
      </top>
      <bottom style="thin">
        <color indexed="62"/>
      </bottom>
      <diagonal/>
    </border>
    <border>
      <left style="medium">
        <color indexed="18"/>
      </left>
      <right style="medium">
        <color indexed="18"/>
      </right>
      <top style="medium">
        <color indexed="18"/>
      </top>
      <bottom style="thin">
        <color indexed="18"/>
      </bottom>
      <diagonal/>
    </border>
    <border>
      <left style="medium">
        <color indexed="64"/>
      </left>
      <right style="medium">
        <color indexed="64"/>
      </right>
      <top style="thin">
        <color indexed="62"/>
      </top>
      <bottom style="thin">
        <color indexed="62"/>
      </bottom>
      <diagonal/>
    </border>
    <border>
      <left style="medium">
        <color indexed="53"/>
      </left>
      <right style="medium">
        <color indexed="53"/>
      </right>
      <top style="thin">
        <color indexed="62"/>
      </top>
      <bottom style="thin">
        <color indexed="62"/>
      </bottom>
      <diagonal/>
    </border>
    <border>
      <left style="medium">
        <color indexed="18"/>
      </left>
      <right style="medium">
        <color indexed="18"/>
      </right>
      <top style="thin">
        <color indexed="62"/>
      </top>
      <bottom style="thin">
        <color indexed="62"/>
      </bottom>
      <diagonal/>
    </border>
    <border>
      <left style="medium">
        <color indexed="18"/>
      </left>
      <right style="medium">
        <color indexed="18"/>
      </right>
      <top style="thin">
        <color indexed="18"/>
      </top>
      <bottom style="thin">
        <color indexed="18"/>
      </bottom>
      <diagonal/>
    </border>
    <border>
      <left style="medium">
        <color indexed="64"/>
      </left>
      <right style="medium">
        <color indexed="64"/>
      </right>
      <top style="thin">
        <color indexed="62"/>
      </top>
      <bottom style="medium">
        <color indexed="64"/>
      </bottom>
      <diagonal/>
    </border>
    <border>
      <left style="medium">
        <color indexed="53"/>
      </left>
      <right style="medium">
        <color indexed="53"/>
      </right>
      <top style="thin">
        <color indexed="62"/>
      </top>
      <bottom style="medium">
        <color indexed="53"/>
      </bottom>
      <diagonal/>
    </border>
    <border>
      <left style="medium">
        <color indexed="18"/>
      </left>
      <right style="medium">
        <color indexed="18"/>
      </right>
      <top style="thin">
        <color indexed="62"/>
      </top>
      <bottom style="medium">
        <color indexed="18"/>
      </bottom>
      <diagonal/>
    </border>
    <border>
      <left style="medium">
        <color indexed="18"/>
      </left>
      <right style="medium">
        <color indexed="18"/>
      </right>
      <top style="thin">
        <color indexed="18"/>
      </top>
      <bottom style="medium">
        <color indexed="18"/>
      </bottom>
      <diagonal/>
    </border>
    <border>
      <left/>
      <right style="medium">
        <color indexed="64"/>
      </right>
      <top/>
      <bottom style="thin">
        <color indexed="62"/>
      </bottom>
      <diagonal/>
    </border>
    <border>
      <left style="medium">
        <color indexed="53"/>
      </left>
      <right style="medium">
        <color indexed="53"/>
      </right>
      <top/>
      <bottom style="thin">
        <color indexed="62"/>
      </bottom>
      <diagonal/>
    </border>
    <border>
      <left style="medium">
        <color indexed="18"/>
      </left>
      <right style="medium">
        <color indexed="18"/>
      </right>
      <top/>
      <bottom style="thin">
        <color indexed="62"/>
      </bottom>
      <diagonal/>
    </border>
    <border>
      <left/>
      <right style="medium">
        <color indexed="64"/>
      </right>
      <top style="thin">
        <color indexed="62"/>
      </top>
      <bottom style="thin">
        <color indexed="62"/>
      </bottom>
      <diagonal/>
    </border>
    <border>
      <left/>
      <right style="medium">
        <color indexed="64"/>
      </right>
      <top style="thin">
        <color indexed="62"/>
      </top>
      <bottom style="medium">
        <color indexed="64"/>
      </bottom>
      <diagonal/>
    </border>
    <border>
      <left style="medium">
        <color indexed="18"/>
      </left>
      <right style="medium">
        <color indexed="18"/>
      </right>
      <top style="thin">
        <color indexed="64"/>
      </top>
      <bottom style="medium">
        <color indexed="18"/>
      </bottom>
      <diagonal/>
    </border>
    <border>
      <left style="medium">
        <color indexed="53"/>
      </left>
      <right style="medium">
        <color indexed="53"/>
      </right>
      <top/>
      <bottom style="thin">
        <color indexed="53"/>
      </bottom>
      <diagonal/>
    </border>
    <border>
      <left style="medium">
        <color indexed="18"/>
      </left>
      <right style="medium">
        <color indexed="18"/>
      </right>
      <top style="medium">
        <color indexed="18"/>
      </top>
      <bottom/>
      <diagonal/>
    </border>
    <border>
      <left style="medium">
        <color indexed="18"/>
      </left>
      <right style="medium">
        <color indexed="18"/>
      </right>
      <top/>
      <bottom style="medium">
        <color indexed="18"/>
      </bottom>
      <diagonal/>
    </border>
    <border>
      <left style="thick">
        <color indexed="53"/>
      </left>
      <right style="thick">
        <color indexed="53"/>
      </right>
      <top style="thick">
        <color indexed="53"/>
      </top>
      <bottom style="thick">
        <color indexed="53"/>
      </bottom>
      <diagonal/>
    </border>
    <border>
      <left style="thick">
        <color indexed="62"/>
      </left>
      <right style="thick">
        <color indexed="62"/>
      </right>
      <top style="thick">
        <color indexed="62"/>
      </top>
      <bottom style="thick">
        <color indexed="62"/>
      </bottom>
      <diagonal/>
    </border>
    <border>
      <left style="thick">
        <color indexed="57"/>
      </left>
      <right style="thick">
        <color indexed="57"/>
      </right>
      <top style="thick">
        <color indexed="57"/>
      </top>
      <bottom style="thick">
        <color indexed="57"/>
      </bottom>
      <diagonal/>
    </border>
    <border>
      <left style="thick">
        <color indexed="13"/>
      </left>
      <right style="thick">
        <color indexed="13"/>
      </right>
      <top style="thick">
        <color indexed="13"/>
      </top>
      <bottom style="thick">
        <color indexed="13"/>
      </bottom>
      <diagonal/>
    </border>
    <border>
      <left style="thin">
        <color indexed="62"/>
      </left>
      <right style="medium">
        <color indexed="62"/>
      </right>
      <top style="thin">
        <color indexed="62"/>
      </top>
      <bottom style="thin">
        <color indexed="62"/>
      </bottom>
      <diagonal/>
    </border>
    <border>
      <left style="medium">
        <color indexed="18"/>
      </left>
      <right/>
      <top/>
      <bottom style="medium">
        <color indexed="18"/>
      </bottom>
      <diagonal/>
    </border>
    <border>
      <left style="thin">
        <color indexed="62"/>
      </left>
      <right style="thin">
        <color indexed="62"/>
      </right>
      <top/>
      <bottom/>
      <diagonal/>
    </border>
    <border>
      <left style="thin">
        <color indexed="62"/>
      </left>
      <right style="medium">
        <color indexed="62"/>
      </right>
      <top style="medium">
        <color indexed="62"/>
      </top>
      <bottom style="thin">
        <color indexed="62"/>
      </bottom>
      <diagonal/>
    </border>
    <border>
      <left style="thin">
        <color indexed="62"/>
      </left>
      <right style="medium">
        <color indexed="62"/>
      </right>
      <top style="thin">
        <color indexed="62"/>
      </top>
      <bottom style="medium">
        <color indexed="62"/>
      </bottom>
      <diagonal/>
    </border>
    <border>
      <left style="thin">
        <color indexed="8"/>
      </left>
      <right style="thin">
        <color indexed="8"/>
      </right>
      <top/>
      <bottom style="medium">
        <color indexed="32"/>
      </bottom>
      <diagonal/>
    </border>
    <border>
      <left style="thin">
        <color indexed="8"/>
      </left>
      <right style="medium">
        <color indexed="32"/>
      </right>
      <top/>
      <bottom style="medium">
        <color indexed="32"/>
      </bottom>
      <diagonal/>
    </border>
    <border>
      <left style="thin">
        <color indexed="62"/>
      </left>
      <right style="medium">
        <color indexed="62"/>
      </right>
      <top/>
      <bottom style="thin">
        <color indexed="62"/>
      </bottom>
      <diagonal/>
    </border>
    <border>
      <left style="medium">
        <color indexed="62"/>
      </left>
      <right style="thin">
        <color indexed="62"/>
      </right>
      <top style="thin">
        <color indexed="62"/>
      </top>
      <bottom/>
      <diagonal/>
    </border>
    <border>
      <left style="thin">
        <color indexed="62"/>
      </left>
      <right style="medium">
        <color indexed="62"/>
      </right>
      <top style="thin">
        <color indexed="62"/>
      </top>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style="thin">
        <color indexed="62"/>
      </left>
      <right style="thin">
        <color indexed="62"/>
      </right>
      <top/>
      <bottom style="thin">
        <color indexed="62"/>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right style="medium">
        <color indexed="18"/>
      </right>
      <top style="medium">
        <color indexed="18"/>
      </top>
      <bottom style="medium">
        <color indexed="18"/>
      </bottom>
      <diagonal/>
    </border>
    <border>
      <left style="thick">
        <color indexed="18"/>
      </left>
      <right/>
      <top/>
      <bottom style="thick">
        <color indexed="62"/>
      </bottom>
      <diagonal/>
    </border>
    <border>
      <left/>
      <right style="thick">
        <color indexed="18"/>
      </right>
      <top/>
      <bottom style="thick">
        <color indexed="62"/>
      </bottom>
      <diagonal/>
    </border>
    <border>
      <left style="medium">
        <color indexed="32"/>
      </left>
      <right style="thin">
        <color indexed="62"/>
      </right>
      <top/>
      <bottom style="thin">
        <color indexed="62"/>
      </bottom>
      <diagonal/>
    </border>
    <border>
      <left style="thin">
        <color indexed="62"/>
      </left>
      <right style="medium">
        <color indexed="32"/>
      </right>
      <top/>
      <bottom style="thin">
        <color indexed="62"/>
      </bottom>
      <diagonal/>
    </border>
    <border>
      <left style="thin">
        <color indexed="62"/>
      </left>
      <right style="medium">
        <color indexed="32"/>
      </right>
      <top style="thin">
        <color indexed="62"/>
      </top>
      <bottom style="thin">
        <color indexed="62"/>
      </bottom>
      <diagonal/>
    </border>
    <border>
      <left style="thin">
        <color indexed="32"/>
      </left>
      <right style="thin">
        <color indexed="32"/>
      </right>
      <top style="thin">
        <color indexed="8"/>
      </top>
      <bottom/>
      <diagonal/>
    </border>
    <border>
      <left style="thin">
        <color indexed="32"/>
      </left>
      <right style="medium">
        <color indexed="32"/>
      </right>
      <top style="thin">
        <color indexed="8"/>
      </top>
      <bottom/>
      <diagonal/>
    </border>
    <border>
      <left style="thin">
        <color indexed="32"/>
      </left>
      <right style="thin">
        <color indexed="32"/>
      </right>
      <top style="thin">
        <color indexed="8"/>
      </top>
      <bottom style="thin">
        <color indexed="8"/>
      </bottom>
      <diagonal/>
    </border>
    <border>
      <left style="thin">
        <color indexed="32"/>
      </left>
      <right style="medium">
        <color indexed="32"/>
      </right>
      <top style="thin">
        <color indexed="8"/>
      </top>
      <bottom style="thin">
        <color indexed="8"/>
      </bottom>
      <diagonal/>
    </border>
    <border>
      <left style="thin">
        <color indexed="32"/>
      </left>
      <right style="thin">
        <color indexed="32"/>
      </right>
      <top style="thin">
        <color indexed="32"/>
      </top>
      <bottom style="thin">
        <color indexed="8"/>
      </bottom>
      <diagonal/>
    </border>
    <border>
      <left style="thin">
        <color indexed="32"/>
      </left>
      <right style="medium">
        <color indexed="32"/>
      </right>
      <top style="thin">
        <color indexed="32"/>
      </top>
      <bottom style="thin">
        <color indexed="8"/>
      </bottom>
      <diagonal/>
    </border>
    <border>
      <left style="thin">
        <color indexed="62"/>
      </left>
      <right style="medium">
        <color indexed="32"/>
      </right>
      <top/>
      <bottom/>
      <diagonal/>
    </border>
    <border>
      <left style="thick">
        <color indexed="17"/>
      </left>
      <right style="thick">
        <color indexed="17"/>
      </right>
      <top style="thick">
        <color indexed="17"/>
      </top>
      <bottom style="thick">
        <color indexed="17"/>
      </bottom>
      <diagonal/>
    </border>
    <border>
      <left style="thick">
        <color indexed="18"/>
      </left>
      <right style="thick">
        <color indexed="18"/>
      </right>
      <top style="thick">
        <color indexed="18"/>
      </top>
      <bottom style="thick">
        <color indexed="18"/>
      </bottom>
      <diagonal/>
    </border>
    <border>
      <left style="medium">
        <color indexed="28"/>
      </left>
      <right/>
      <top style="medium">
        <color indexed="28"/>
      </top>
      <bottom style="medium">
        <color indexed="28"/>
      </bottom>
      <diagonal/>
    </border>
    <border>
      <left/>
      <right style="medium">
        <color indexed="28"/>
      </right>
      <top style="medium">
        <color indexed="28"/>
      </top>
      <bottom style="medium">
        <color indexed="28"/>
      </bottom>
      <diagonal/>
    </border>
    <border>
      <left style="thick">
        <color indexed="17"/>
      </left>
      <right/>
      <top style="thick">
        <color indexed="17"/>
      </top>
      <bottom style="thick">
        <color indexed="17"/>
      </bottom>
      <diagonal/>
    </border>
    <border>
      <left/>
      <right/>
      <top style="thick">
        <color indexed="17"/>
      </top>
      <bottom style="thick">
        <color indexed="17"/>
      </bottom>
      <diagonal/>
    </border>
    <border>
      <left/>
      <right style="thick">
        <color indexed="17"/>
      </right>
      <top style="thick">
        <color indexed="17"/>
      </top>
      <bottom style="thick">
        <color indexed="17"/>
      </bottom>
      <diagonal/>
    </border>
    <border>
      <left/>
      <right/>
      <top style="thick">
        <color indexed="18"/>
      </top>
      <bottom style="thick">
        <color indexed="53"/>
      </bottom>
      <diagonal/>
    </border>
    <border>
      <left style="thick">
        <color indexed="53"/>
      </left>
      <right/>
      <top style="thick">
        <color indexed="53"/>
      </top>
      <bottom style="thick">
        <color indexed="53"/>
      </bottom>
      <diagonal/>
    </border>
    <border>
      <left/>
      <right/>
      <top style="thick">
        <color indexed="53"/>
      </top>
      <bottom style="thick">
        <color indexed="53"/>
      </bottom>
      <diagonal/>
    </border>
    <border>
      <left/>
      <right style="thick">
        <color indexed="53"/>
      </right>
      <top style="thick">
        <color indexed="53"/>
      </top>
      <bottom style="thick">
        <color indexed="53"/>
      </bottom>
      <diagonal/>
    </border>
    <border>
      <left style="thick">
        <color indexed="62"/>
      </left>
      <right/>
      <top style="thick">
        <color indexed="62"/>
      </top>
      <bottom/>
      <diagonal/>
    </border>
    <border>
      <left/>
      <right/>
      <top style="thick">
        <color indexed="62"/>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18"/>
      </left>
      <right style="thin">
        <color indexed="18"/>
      </right>
      <top style="thin">
        <color indexed="18"/>
      </top>
      <bottom/>
      <diagonal/>
    </border>
    <border>
      <left style="thick">
        <color indexed="18"/>
      </left>
      <right style="thin">
        <color indexed="18"/>
      </right>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18"/>
      </left>
      <right style="thick">
        <color indexed="18"/>
      </right>
      <top style="thin">
        <color indexed="18"/>
      </top>
      <bottom style="thin">
        <color indexed="18"/>
      </bottom>
      <diagonal/>
    </border>
    <border>
      <left style="thin">
        <color indexed="18"/>
      </left>
      <right style="thin">
        <color indexed="18"/>
      </right>
      <top style="thin">
        <color indexed="18"/>
      </top>
      <bottom style="thick">
        <color indexed="18"/>
      </bottom>
      <diagonal/>
    </border>
    <border>
      <left style="thin">
        <color indexed="18"/>
      </left>
      <right/>
      <top style="thin">
        <color indexed="18"/>
      </top>
      <bottom style="thick">
        <color indexed="18"/>
      </bottom>
      <diagonal/>
    </border>
    <border>
      <left style="thin">
        <color indexed="18"/>
      </left>
      <right style="thick">
        <color indexed="18"/>
      </right>
      <top style="thin">
        <color indexed="18"/>
      </top>
      <bottom style="thick">
        <color indexed="18"/>
      </bottom>
      <diagonal/>
    </border>
    <border>
      <left style="thin">
        <color indexed="18"/>
      </left>
      <right/>
      <top style="thin">
        <color indexed="18"/>
      </top>
      <bottom/>
      <diagonal/>
    </border>
    <border>
      <left/>
      <right/>
      <top style="thin">
        <color indexed="18"/>
      </top>
      <bottom/>
      <diagonal/>
    </border>
    <border>
      <left/>
      <right style="thick">
        <color indexed="18"/>
      </right>
      <top style="thin">
        <color indexed="18"/>
      </top>
      <bottom/>
      <diagonal/>
    </border>
    <border>
      <left style="thin">
        <color indexed="18"/>
      </left>
      <right/>
      <top/>
      <bottom style="thin">
        <color indexed="18"/>
      </bottom>
      <diagonal/>
    </border>
    <border>
      <left/>
      <right/>
      <top/>
      <bottom style="thin">
        <color indexed="18"/>
      </bottom>
      <diagonal/>
    </border>
    <border>
      <left/>
      <right style="thick">
        <color indexed="18"/>
      </right>
      <top/>
      <bottom style="thin">
        <color indexed="18"/>
      </bottom>
      <diagonal/>
    </border>
    <border>
      <left style="thick">
        <color indexed="18"/>
      </left>
      <right style="thin">
        <color indexed="18"/>
      </right>
      <top style="thin">
        <color indexed="18"/>
      </top>
      <bottom style="thick">
        <color indexed="18"/>
      </bottom>
      <diagonal/>
    </border>
    <border>
      <left style="thick">
        <color indexed="18"/>
      </left>
      <right style="thin">
        <color indexed="18"/>
      </right>
      <top style="thick">
        <color indexed="18"/>
      </top>
      <bottom style="thin">
        <color indexed="18"/>
      </bottom>
      <diagonal/>
    </border>
    <border>
      <left style="thin">
        <color indexed="18"/>
      </left>
      <right style="thin">
        <color indexed="18"/>
      </right>
      <top style="thick">
        <color indexed="18"/>
      </top>
      <bottom style="thin">
        <color indexed="18"/>
      </bottom>
      <diagonal/>
    </border>
    <border>
      <left style="thin">
        <color indexed="18"/>
      </left>
      <right/>
      <top style="thick">
        <color indexed="18"/>
      </top>
      <bottom style="thin">
        <color indexed="18"/>
      </bottom>
      <diagonal/>
    </border>
    <border>
      <left style="thin">
        <color indexed="18"/>
      </left>
      <right style="thick">
        <color indexed="18"/>
      </right>
      <top style="thick">
        <color indexed="18"/>
      </top>
      <bottom style="thin">
        <color indexed="18"/>
      </bottom>
      <diagonal/>
    </border>
    <border>
      <left style="medium">
        <color indexed="18"/>
      </left>
      <right/>
      <top style="thin">
        <color indexed="18"/>
      </top>
      <bottom/>
      <diagonal/>
    </border>
    <border>
      <left/>
      <right style="medium">
        <color indexed="18"/>
      </right>
      <top style="thin">
        <color indexed="18"/>
      </top>
      <bottom/>
      <diagonal/>
    </border>
    <border>
      <left style="medium">
        <color indexed="18"/>
      </left>
      <right/>
      <top/>
      <bottom style="thin">
        <color indexed="18"/>
      </bottom>
      <diagonal/>
    </border>
    <border>
      <left/>
      <right style="medium">
        <color indexed="18"/>
      </right>
      <top/>
      <bottom style="thin">
        <color indexed="18"/>
      </bottom>
      <diagonal/>
    </border>
    <border>
      <left style="medium">
        <color indexed="53"/>
      </left>
      <right style="medium">
        <color indexed="53"/>
      </right>
      <top style="medium">
        <color indexed="53"/>
      </top>
      <bottom/>
      <diagonal/>
    </border>
    <border>
      <left style="medium">
        <color indexed="62"/>
      </left>
      <right style="medium">
        <color indexed="62"/>
      </right>
      <top style="medium">
        <color indexed="62"/>
      </top>
      <bottom/>
      <diagonal/>
    </border>
    <border>
      <left style="medium">
        <color indexed="62"/>
      </left>
      <right style="medium">
        <color indexed="62"/>
      </right>
      <top/>
      <bottom style="thin">
        <color indexed="62"/>
      </bottom>
      <diagonal/>
    </border>
    <border>
      <left style="medium">
        <color indexed="18"/>
      </left>
      <right/>
      <top style="thin">
        <color indexed="18"/>
      </top>
      <bottom style="thin">
        <color indexed="18"/>
      </bottom>
      <diagonal/>
    </border>
    <border>
      <left/>
      <right/>
      <top style="thin">
        <color indexed="18"/>
      </top>
      <bottom style="thin">
        <color indexed="18"/>
      </bottom>
      <diagonal/>
    </border>
    <border>
      <left/>
      <right style="medium">
        <color indexed="18"/>
      </right>
      <top style="thin">
        <color indexed="18"/>
      </top>
      <bottom style="thin">
        <color indexed="18"/>
      </bottom>
      <diagonal/>
    </border>
    <border>
      <left style="medium">
        <color indexed="18"/>
      </left>
      <right/>
      <top style="medium">
        <color indexed="18"/>
      </top>
      <bottom style="thin">
        <color indexed="18"/>
      </bottom>
      <diagonal/>
    </border>
    <border>
      <left/>
      <right/>
      <top style="medium">
        <color indexed="18"/>
      </top>
      <bottom style="thin">
        <color indexed="18"/>
      </bottom>
      <diagonal/>
    </border>
    <border>
      <left/>
      <right style="medium">
        <color indexed="18"/>
      </right>
      <top style="medium">
        <color indexed="18"/>
      </top>
      <bottom style="thin">
        <color indexed="18"/>
      </bottom>
      <diagonal/>
    </border>
    <border>
      <left style="medium">
        <color indexed="18"/>
      </left>
      <right/>
      <top style="thin">
        <color indexed="18"/>
      </top>
      <bottom style="medium">
        <color indexed="18"/>
      </bottom>
      <diagonal/>
    </border>
    <border>
      <left/>
      <right/>
      <top style="thin">
        <color indexed="18"/>
      </top>
      <bottom style="medium">
        <color indexed="18"/>
      </bottom>
      <diagonal/>
    </border>
    <border>
      <left/>
      <right style="medium">
        <color indexed="18"/>
      </right>
      <top style="thin">
        <color indexed="18"/>
      </top>
      <bottom style="medium">
        <color indexed="18"/>
      </bottom>
      <diagonal/>
    </border>
    <border>
      <left style="thick">
        <color indexed="28"/>
      </left>
      <right/>
      <top style="thick">
        <color indexed="28"/>
      </top>
      <bottom/>
      <diagonal/>
    </border>
    <border>
      <left/>
      <right style="thick">
        <color indexed="28"/>
      </right>
      <top style="thick">
        <color indexed="28"/>
      </top>
      <bottom/>
      <diagonal/>
    </border>
    <border>
      <left style="thick">
        <color indexed="28"/>
      </left>
      <right/>
      <top/>
      <bottom style="thick">
        <color indexed="28"/>
      </bottom>
      <diagonal/>
    </border>
    <border>
      <left/>
      <right/>
      <top/>
      <bottom style="thick">
        <color indexed="28"/>
      </bottom>
      <diagonal/>
    </border>
    <border>
      <left/>
      <right style="thick">
        <color indexed="28"/>
      </right>
      <top/>
      <bottom style="thick">
        <color indexed="28"/>
      </bottom>
      <diagonal/>
    </border>
    <border>
      <left style="thick">
        <color indexed="21"/>
      </left>
      <right/>
      <top style="thick">
        <color indexed="21"/>
      </top>
      <bottom style="thick">
        <color indexed="21"/>
      </bottom>
      <diagonal/>
    </border>
    <border>
      <left/>
      <right/>
      <top style="thick">
        <color indexed="21"/>
      </top>
      <bottom style="thick">
        <color indexed="21"/>
      </bottom>
      <diagonal/>
    </border>
    <border>
      <left/>
      <right style="thick">
        <color indexed="21"/>
      </right>
      <top style="thick">
        <color indexed="21"/>
      </top>
      <bottom style="thick">
        <color indexed="21"/>
      </bottom>
      <diagonal/>
    </border>
    <border>
      <left style="medium">
        <color indexed="56"/>
      </left>
      <right/>
      <top style="medium">
        <color indexed="56"/>
      </top>
      <bottom/>
      <diagonal/>
    </border>
    <border>
      <left/>
      <right/>
      <top style="medium">
        <color indexed="56"/>
      </top>
      <bottom/>
      <diagonal/>
    </border>
    <border>
      <left style="medium">
        <color indexed="56"/>
      </left>
      <right/>
      <top style="thin">
        <color indexed="64"/>
      </top>
      <bottom style="medium">
        <color indexed="56"/>
      </bottom>
      <diagonal/>
    </border>
    <border>
      <left/>
      <right style="medium">
        <color indexed="53"/>
      </right>
      <top style="thin">
        <color indexed="64"/>
      </top>
      <bottom style="medium">
        <color indexed="56"/>
      </bottom>
      <diagonal/>
    </border>
    <border>
      <left style="medium">
        <color indexed="56"/>
      </left>
      <right/>
      <top/>
      <bottom style="thin">
        <color indexed="56"/>
      </bottom>
      <diagonal/>
    </border>
    <border>
      <left/>
      <right style="medium">
        <color indexed="53"/>
      </right>
      <top/>
      <bottom style="thin">
        <color indexed="56"/>
      </bottom>
      <diagonal/>
    </border>
    <border>
      <left style="medium">
        <color indexed="56"/>
      </left>
      <right/>
      <top/>
      <bottom/>
      <diagonal/>
    </border>
    <border>
      <left style="medium">
        <color indexed="56"/>
      </left>
      <right/>
      <top/>
      <bottom style="medium">
        <color indexed="56"/>
      </bottom>
      <diagonal/>
    </border>
    <border>
      <left/>
      <right/>
      <top/>
      <bottom style="medium">
        <color indexed="56"/>
      </bottom>
      <diagonal/>
    </border>
    <border>
      <left/>
      <right style="medium">
        <color indexed="53"/>
      </right>
      <top/>
      <bottom style="medium">
        <color indexed="56"/>
      </bottom>
      <diagonal/>
    </border>
    <border>
      <left/>
      <right style="medium">
        <color indexed="53"/>
      </right>
      <top style="thin">
        <color indexed="18"/>
      </top>
      <bottom style="medium">
        <color indexed="18"/>
      </bottom>
      <diagonal/>
    </border>
    <border>
      <left/>
      <right style="medium">
        <color indexed="53"/>
      </right>
      <top/>
      <bottom style="thin">
        <color indexed="18"/>
      </bottom>
      <diagonal/>
    </border>
    <border>
      <left style="medium">
        <color indexed="53"/>
      </left>
      <right style="medium">
        <color indexed="53"/>
      </right>
      <top/>
      <bottom/>
      <diagonal/>
    </border>
    <border>
      <left style="medium">
        <color indexed="18"/>
      </left>
      <right style="medium">
        <color indexed="18"/>
      </right>
      <top/>
      <bottom style="thin">
        <color indexed="64"/>
      </bottom>
      <diagonal/>
    </border>
    <border>
      <left style="medium">
        <color indexed="18"/>
      </left>
      <right style="medium">
        <color indexed="18"/>
      </right>
      <top style="thin">
        <color indexed="64"/>
      </top>
      <bottom style="thin">
        <color indexed="64"/>
      </bottom>
      <diagonal/>
    </border>
    <border>
      <left style="thick">
        <color indexed="28"/>
      </left>
      <right/>
      <top style="dotted">
        <color indexed="28"/>
      </top>
      <bottom/>
      <diagonal/>
    </border>
    <border>
      <left/>
      <right/>
      <top style="dotted">
        <color indexed="28"/>
      </top>
      <bottom/>
      <diagonal/>
    </border>
    <border>
      <left/>
      <right style="thick">
        <color indexed="28"/>
      </right>
      <top style="dotted">
        <color indexed="28"/>
      </top>
      <bottom/>
      <diagonal/>
    </border>
    <border>
      <left style="thick">
        <color indexed="18"/>
      </left>
      <right style="thick">
        <color indexed="28"/>
      </right>
      <top/>
      <bottom/>
      <diagonal/>
    </border>
    <border>
      <left style="medium">
        <color indexed="62"/>
      </left>
      <right/>
      <top style="medium">
        <color indexed="62"/>
      </top>
      <bottom style="thick">
        <color indexed="62"/>
      </bottom>
      <diagonal/>
    </border>
    <border>
      <left/>
      <right/>
      <top style="medium">
        <color indexed="62"/>
      </top>
      <bottom style="thick">
        <color indexed="62"/>
      </bottom>
      <diagonal/>
    </border>
    <border>
      <left/>
      <right style="medium">
        <color indexed="62"/>
      </right>
      <top style="medium">
        <color indexed="62"/>
      </top>
      <bottom style="thick">
        <color indexed="62"/>
      </bottom>
      <diagonal/>
    </border>
    <border>
      <left style="medium">
        <color indexed="62"/>
      </left>
      <right/>
      <top style="thin">
        <color indexed="62"/>
      </top>
      <bottom style="medium">
        <color indexed="62"/>
      </bottom>
      <diagonal/>
    </border>
    <border>
      <left/>
      <right/>
      <top style="thin">
        <color indexed="62"/>
      </top>
      <bottom style="medium">
        <color indexed="62"/>
      </bottom>
      <diagonal/>
    </border>
    <border>
      <left/>
      <right style="medium">
        <color indexed="62"/>
      </right>
      <top style="thin">
        <color indexed="62"/>
      </top>
      <bottom style="medium">
        <color indexed="62"/>
      </bottom>
      <diagonal/>
    </border>
    <border>
      <left style="medium">
        <color indexed="62"/>
      </left>
      <right/>
      <top style="thick">
        <color indexed="62"/>
      </top>
      <bottom style="thin">
        <color indexed="62"/>
      </bottom>
      <diagonal/>
    </border>
    <border>
      <left/>
      <right/>
      <top style="thick">
        <color indexed="62"/>
      </top>
      <bottom style="thin">
        <color indexed="62"/>
      </bottom>
      <diagonal/>
    </border>
    <border>
      <left/>
      <right style="medium">
        <color indexed="62"/>
      </right>
      <top style="thick">
        <color indexed="62"/>
      </top>
      <bottom style="thin">
        <color indexed="62"/>
      </bottom>
      <diagonal/>
    </border>
    <border>
      <left style="thick">
        <color indexed="62"/>
      </left>
      <right/>
      <top style="thick">
        <color indexed="64"/>
      </top>
      <bottom style="thick">
        <color indexed="62"/>
      </bottom>
      <diagonal/>
    </border>
    <border>
      <left/>
      <right/>
      <top style="thick">
        <color indexed="64"/>
      </top>
      <bottom style="thick">
        <color indexed="62"/>
      </bottom>
      <diagonal/>
    </border>
    <border>
      <left/>
      <right style="thick">
        <color indexed="62"/>
      </right>
      <top style="thick">
        <color indexed="64"/>
      </top>
      <bottom style="thick">
        <color indexed="62"/>
      </bottom>
      <diagonal/>
    </border>
    <border>
      <left/>
      <right/>
      <top style="hair">
        <color indexed="62"/>
      </top>
      <bottom style="hair">
        <color indexed="62"/>
      </bottom>
      <diagonal/>
    </border>
    <border>
      <left/>
      <right/>
      <top/>
      <bottom style="hair">
        <color indexed="62"/>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57"/>
      </left>
      <right/>
      <top/>
      <bottom/>
      <diagonal/>
    </border>
    <border>
      <left style="thin">
        <color indexed="62"/>
      </left>
      <right style="thin">
        <color indexed="62"/>
      </right>
      <top style="thin">
        <color indexed="62"/>
      </top>
      <bottom/>
      <diagonal/>
    </border>
    <border>
      <left style="medium">
        <color indexed="62"/>
      </left>
      <right/>
      <top/>
      <bottom style="medium">
        <color indexed="62"/>
      </bottom>
      <diagonal/>
    </border>
    <border>
      <left/>
      <right style="medium">
        <color indexed="62"/>
      </right>
      <top/>
      <bottom style="medium">
        <color indexed="62"/>
      </bottom>
      <diagonal/>
    </border>
    <border>
      <left style="thin">
        <color indexed="62"/>
      </left>
      <right/>
      <top style="thin">
        <color indexed="62"/>
      </top>
      <bottom/>
      <diagonal/>
    </border>
    <border>
      <left/>
      <right/>
      <top style="thin">
        <color indexed="62"/>
      </top>
      <bottom/>
      <diagonal/>
    </border>
    <border>
      <left style="thin">
        <color indexed="62"/>
      </left>
      <right/>
      <top/>
      <bottom style="thin">
        <color indexed="62"/>
      </bottom>
      <diagonal/>
    </border>
    <border>
      <left/>
      <right/>
      <top/>
      <bottom style="thin">
        <color indexed="62"/>
      </bottom>
      <diagonal/>
    </border>
    <border>
      <left style="medium">
        <color indexed="32"/>
      </left>
      <right style="thin">
        <color indexed="8"/>
      </right>
      <top style="medium">
        <color indexed="32"/>
      </top>
      <bottom/>
      <diagonal/>
    </border>
    <border>
      <left style="medium">
        <color indexed="32"/>
      </left>
      <right style="thin">
        <color indexed="8"/>
      </right>
      <top/>
      <bottom style="medium">
        <color indexed="32"/>
      </bottom>
      <diagonal/>
    </border>
    <border>
      <left style="thick">
        <color rgb="FF000080"/>
      </left>
      <right/>
      <top/>
      <bottom/>
      <diagonal/>
    </border>
    <border>
      <left/>
      <right style="thick">
        <color rgb="FF000080"/>
      </right>
      <top/>
      <bottom/>
      <diagonal/>
    </border>
    <border>
      <left style="thick">
        <color rgb="FF000080"/>
      </left>
      <right/>
      <top/>
      <bottom style="thick">
        <color rgb="FF000080"/>
      </bottom>
      <diagonal/>
    </border>
    <border>
      <left/>
      <right/>
      <top/>
      <bottom style="thick">
        <color rgb="FF000080"/>
      </bottom>
      <diagonal/>
    </border>
    <border>
      <left/>
      <right style="thick">
        <color rgb="FF000080"/>
      </right>
      <top/>
      <bottom style="thick">
        <color rgb="FF000080"/>
      </bottom>
      <diagonal/>
    </border>
    <border>
      <left style="thick">
        <color rgb="FF000080"/>
      </left>
      <right/>
      <top style="thick">
        <color rgb="FF000080"/>
      </top>
      <bottom style="thick">
        <color rgb="FF000080"/>
      </bottom>
      <diagonal/>
    </border>
    <border>
      <left/>
      <right/>
      <top style="thick">
        <color rgb="FF000080"/>
      </top>
      <bottom style="thick">
        <color rgb="FF000080"/>
      </bottom>
      <diagonal/>
    </border>
    <border>
      <left/>
      <right style="thick">
        <color rgb="FF000080"/>
      </right>
      <top style="thick">
        <color rgb="FF000080"/>
      </top>
      <bottom style="thick">
        <color rgb="FF000080"/>
      </bottom>
      <diagonal/>
    </border>
    <border>
      <left style="medium">
        <color rgb="FF000080"/>
      </left>
      <right style="thin">
        <color indexed="62"/>
      </right>
      <top/>
      <bottom style="medium">
        <color rgb="FF000080"/>
      </bottom>
      <diagonal/>
    </border>
    <border>
      <left style="thin">
        <color indexed="62"/>
      </left>
      <right style="medium">
        <color rgb="FF000080"/>
      </right>
      <top/>
      <bottom style="medium">
        <color rgb="FF000080"/>
      </bottom>
      <diagonal/>
    </border>
    <border>
      <left style="medium">
        <color rgb="FF000080"/>
      </left>
      <right style="thin">
        <color indexed="62"/>
      </right>
      <top style="medium">
        <color rgb="FF000080"/>
      </top>
      <bottom style="thin">
        <color indexed="62"/>
      </bottom>
      <diagonal/>
    </border>
    <border>
      <left style="thin">
        <color indexed="62"/>
      </left>
      <right style="medium">
        <color rgb="FF000080"/>
      </right>
      <top style="medium">
        <color rgb="FF000080"/>
      </top>
      <bottom style="thin">
        <color indexed="62"/>
      </bottom>
      <diagonal/>
    </border>
    <border>
      <left style="medium">
        <color rgb="FF000080"/>
      </left>
      <right style="thin">
        <color indexed="62"/>
      </right>
      <top/>
      <bottom style="thin">
        <color indexed="62"/>
      </bottom>
      <diagonal/>
    </border>
    <border>
      <left style="thin">
        <color indexed="62"/>
      </left>
      <right style="medium">
        <color rgb="FF000080"/>
      </right>
      <top/>
      <bottom style="thin">
        <color indexed="62"/>
      </bottom>
      <diagonal/>
    </border>
    <border>
      <left style="medium">
        <color indexed="62"/>
      </left>
      <right/>
      <top style="medium">
        <color rgb="FF000080"/>
      </top>
      <bottom/>
      <diagonal/>
    </border>
    <border>
      <left/>
      <right style="medium">
        <color indexed="62"/>
      </right>
      <top style="medium">
        <color rgb="FF000080"/>
      </top>
      <bottom/>
      <diagonal/>
    </border>
    <border>
      <left style="thin">
        <color indexed="62"/>
      </left>
      <right style="thin">
        <color indexed="62"/>
      </right>
      <top style="medium">
        <color rgb="FF000080"/>
      </top>
      <bottom style="thin">
        <color indexed="62"/>
      </bottom>
      <diagonal/>
    </border>
    <border>
      <left style="medium">
        <color rgb="FF000080"/>
      </left>
      <right style="thin">
        <color indexed="62"/>
      </right>
      <top style="thin">
        <color indexed="62"/>
      </top>
      <bottom style="thin">
        <color indexed="62"/>
      </bottom>
      <diagonal/>
    </border>
    <border>
      <left style="thin">
        <color indexed="62"/>
      </left>
      <right style="medium">
        <color rgb="FF000080"/>
      </right>
      <top style="thin">
        <color indexed="62"/>
      </top>
      <bottom style="thin">
        <color indexed="62"/>
      </bottom>
      <diagonal/>
    </border>
    <border>
      <left style="thin">
        <color indexed="62"/>
      </left>
      <right style="thin">
        <color indexed="62"/>
      </right>
      <top/>
      <bottom style="medium">
        <color rgb="FF000080"/>
      </bottom>
      <diagonal/>
    </border>
    <border>
      <left style="medium">
        <color rgb="FF000080"/>
      </left>
      <right style="thin">
        <color indexed="62"/>
      </right>
      <top style="medium">
        <color rgb="FF000080"/>
      </top>
      <bottom style="medium">
        <color rgb="FF000080"/>
      </bottom>
      <diagonal/>
    </border>
    <border>
      <left style="thin">
        <color indexed="62"/>
      </left>
      <right style="thin">
        <color indexed="62"/>
      </right>
      <top style="medium">
        <color rgb="FF000080"/>
      </top>
      <bottom style="medium">
        <color rgb="FF000080"/>
      </bottom>
      <diagonal/>
    </border>
    <border>
      <left style="thin">
        <color indexed="62"/>
      </left>
      <right style="medium">
        <color rgb="FF000080"/>
      </right>
      <top/>
      <bottom/>
      <diagonal/>
    </border>
    <border>
      <left/>
      <right style="medium">
        <color rgb="FF000080"/>
      </right>
      <top style="thin">
        <color indexed="62"/>
      </top>
      <bottom style="thin">
        <color indexed="62"/>
      </bottom>
      <diagonal/>
    </border>
    <border>
      <left style="medium">
        <color rgb="FF000080"/>
      </left>
      <right style="thin">
        <color indexed="62"/>
      </right>
      <top style="thin">
        <color indexed="62"/>
      </top>
      <bottom style="medium">
        <color rgb="FF000080"/>
      </bottom>
      <diagonal/>
    </border>
    <border>
      <left style="thin">
        <color indexed="62"/>
      </left>
      <right style="thin">
        <color indexed="62"/>
      </right>
      <top style="thin">
        <color indexed="62"/>
      </top>
      <bottom style="medium">
        <color rgb="FF000080"/>
      </bottom>
      <diagonal/>
    </border>
    <border>
      <left/>
      <right style="medium">
        <color rgb="FF000080"/>
      </right>
      <top style="thin">
        <color indexed="62"/>
      </top>
      <bottom style="medium">
        <color rgb="FF000080"/>
      </bottom>
      <diagonal/>
    </border>
    <border>
      <left style="medium">
        <color rgb="FF000080"/>
      </left>
      <right/>
      <top style="medium">
        <color rgb="FF000080"/>
      </top>
      <bottom/>
      <diagonal/>
    </border>
    <border>
      <left/>
      <right/>
      <top style="medium">
        <color rgb="FF000080"/>
      </top>
      <bottom/>
      <diagonal/>
    </border>
    <border>
      <left/>
      <right style="medium">
        <color rgb="FF000080"/>
      </right>
      <top style="medium">
        <color rgb="FF000080"/>
      </top>
      <bottom/>
      <diagonal/>
    </border>
    <border>
      <left style="medium">
        <color rgb="FF000080"/>
      </left>
      <right/>
      <top/>
      <bottom/>
      <diagonal/>
    </border>
    <border>
      <left/>
      <right style="medium">
        <color rgb="FF000080"/>
      </right>
      <top/>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right/>
      <top style="medium">
        <color rgb="FF000080"/>
      </top>
      <bottom style="medium">
        <color rgb="FF000080"/>
      </bottom>
      <diagonal/>
    </border>
    <border>
      <left/>
      <right style="medium">
        <color rgb="FF000080"/>
      </right>
      <top style="medium">
        <color rgb="FF000080"/>
      </top>
      <bottom style="medium">
        <color rgb="FF000080"/>
      </bottom>
      <diagonal/>
    </border>
    <border>
      <left style="thick">
        <color rgb="FF000080"/>
      </left>
      <right/>
      <top style="thick">
        <color rgb="FF000080"/>
      </top>
      <bottom style="medium">
        <color indexed="18"/>
      </bottom>
      <diagonal/>
    </border>
    <border>
      <left/>
      <right/>
      <top style="thick">
        <color rgb="FF000080"/>
      </top>
      <bottom style="medium">
        <color indexed="18"/>
      </bottom>
      <diagonal/>
    </border>
    <border>
      <left/>
      <right style="thick">
        <color indexed="18"/>
      </right>
      <top style="thick">
        <color rgb="FF000080"/>
      </top>
      <bottom style="medium">
        <color indexed="18"/>
      </bottom>
      <diagonal/>
    </border>
    <border>
      <left style="thick">
        <color indexed="18"/>
      </left>
      <right style="thick">
        <color rgb="FF000080"/>
      </right>
      <top style="thick">
        <color rgb="FF000080"/>
      </top>
      <bottom style="medium">
        <color indexed="18"/>
      </bottom>
      <diagonal/>
    </border>
    <border>
      <left/>
      <right style="thick">
        <color rgb="FF000080"/>
      </right>
      <top/>
      <bottom style="hair">
        <color indexed="28"/>
      </bottom>
      <diagonal/>
    </border>
    <border>
      <left style="thick">
        <color rgb="FF000080"/>
      </left>
      <right/>
      <top/>
      <bottom style="thick">
        <color indexed="62"/>
      </bottom>
      <diagonal/>
    </border>
    <border>
      <left/>
      <right style="thick">
        <color rgb="FF000080"/>
      </right>
      <top/>
      <bottom style="thick">
        <color indexed="62"/>
      </bottom>
      <diagonal/>
    </border>
    <border>
      <left style="thick">
        <color rgb="FF000080"/>
      </left>
      <right/>
      <top style="thick">
        <color rgb="FF000080"/>
      </top>
      <bottom/>
      <diagonal/>
    </border>
    <border>
      <left/>
      <right/>
      <top style="thick">
        <color rgb="FF000080"/>
      </top>
      <bottom/>
      <diagonal/>
    </border>
    <border>
      <left/>
      <right style="thick">
        <color rgb="FF000080"/>
      </right>
      <top style="thick">
        <color rgb="FF000080"/>
      </top>
      <bottom/>
      <diagonal/>
    </border>
    <border>
      <left style="thick">
        <color rgb="FF000080"/>
      </left>
      <right/>
      <top style="thick">
        <color rgb="FF000080"/>
      </top>
      <bottom style="thick">
        <color indexed="18"/>
      </bottom>
      <diagonal/>
    </border>
    <border>
      <left/>
      <right/>
      <top style="thick">
        <color rgb="FF000080"/>
      </top>
      <bottom style="thick">
        <color indexed="18"/>
      </bottom>
      <diagonal/>
    </border>
    <border>
      <left/>
      <right style="thick">
        <color rgb="FF000080"/>
      </right>
      <top/>
      <bottom style="hair">
        <color indexed="62"/>
      </bottom>
      <diagonal/>
    </border>
    <border>
      <left/>
      <right style="thick">
        <color rgb="FF000080"/>
      </right>
      <top style="hair">
        <color indexed="62"/>
      </top>
      <bottom style="hair">
        <color indexed="62"/>
      </bottom>
      <diagonal/>
    </border>
    <border>
      <left style="thick">
        <color rgb="FF000080"/>
      </left>
      <right/>
      <top style="thick">
        <color indexed="20"/>
      </top>
      <bottom/>
      <diagonal/>
    </border>
    <border>
      <left/>
      <right style="thick">
        <color rgb="FF000080"/>
      </right>
      <top style="thick">
        <color indexed="20"/>
      </top>
      <bottom/>
      <diagonal/>
    </border>
    <border>
      <left style="medium">
        <color rgb="FFFF6600"/>
      </left>
      <right style="medium">
        <color indexed="53"/>
      </right>
      <top style="medium">
        <color indexed="53"/>
      </top>
      <bottom style="medium">
        <color indexed="53"/>
      </bottom>
      <diagonal/>
    </border>
    <border>
      <left style="thick">
        <color rgb="FF000080"/>
      </left>
      <right style="thick">
        <color rgb="FF000080"/>
      </right>
      <top style="thick">
        <color rgb="FF000080"/>
      </top>
      <bottom style="thick">
        <color rgb="FF000080"/>
      </bottom>
      <diagonal/>
    </border>
    <border>
      <left style="medium">
        <color rgb="FF660066"/>
      </left>
      <right/>
      <top style="medium">
        <color rgb="FF660066"/>
      </top>
      <bottom/>
      <diagonal/>
    </border>
    <border>
      <left/>
      <right/>
      <top style="medium">
        <color rgb="FF660066"/>
      </top>
      <bottom/>
      <diagonal/>
    </border>
    <border>
      <left/>
      <right style="thin">
        <color theme="7" tint="0.59996337778862885"/>
      </right>
      <top style="medium">
        <color rgb="FF660066"/>
      </top>
      <bottom/>
      <diagonal/>
    </border>
    <border>
      <left style="medium">
        <color rgb="FF660066"/>
      </left>
      <right/>
      <top/>
      <bottom/>
      <diagonal/>
    </border>
    <border>
      <left/>
      <right style="thin">
        <color theme="7" tint="0.59996337778862885"/>
      </right>
      <top/>
      <bottom/>
      <diagonal/>
    </border>
    <border>
      <left style="medium">
        <color rgb="FF660066"/>
      </left>
      <right style="medium">
        <color rgb="FF660066"/>
      </right>
      <top style="medium">
        <color rgb="FF660066"/>
      </top>
      <bottom style="thin">
        <color rgb="FF660066"/>
      </bottom>
      <diagonal/>
    </border>
    <border>
      <left style="medium">
        <color rgb="FF660066"/>
      </left>
      <right style="medium">
        <color rgb="FF660066"/>
      </right>
      <top style="thin">
        <color rgb="FF660066"/>
      </top>
      <bottom style="thin">
        <color rgb="FF660066"/>
      </bottom>
      <diagonal/>
    </border>
    <border>
      <left style="medium">
        <color rgb="FF660066"/>
      </left>
      <right style="medium">
        <color rgb="FF660066"/>
      </right>
      <top style="thin">
        <color rgb="FF660066"/>
      </top>
      <bottom style="medium">
        <color rgb="FF660066"/>
      </bottom>
      <diagonal/>
    </border>
    <border>
      <left style="medium">
        <color rgb="FF660066"/>
      </left>
      <right style="medium">
        <color rgb="FF660066"/>
      </right>
      <top style="medium">
        <color rgb="FF660066"/>
      </top>
      <bottom style="medium">
        <color rgb="FF660066"/>
      </bottom>
      <diagonal/>
    </border>
    <border>
      <left/>
      <right style="medium">
        <color rgb="FF660066"/>
      </right>
      <top/>
      <bottom/>
      <diagonal/>
    </border>
    <border>
      <left style="thin">
        <color theme="7" tint="0.59996337778862885"/>
      </left>
      <right style="thin">
        <color theme="7" tint="0.59996337778862885"/>
      </right>
      <top style="medium">
        <color rgb="FF660066"/>
      </top>
      <bottom/>
      <diagonal/>
    </border>
    <border>
      <left style="thin">
        <color theme="7" tint="0.59996337778862885"/>
      </left>
      <right/>
      <top style="medium">
        <color rgb="FF660066"/>
      </top>
      <bottom/>
      <diagonal/>
    </border>
    <border>
      <left style="thin">
        <color theme="7" tint="0.59996337778862885"/>
      </left>
      <right/>
      <top/>
      <bottom/>
      <diagonal/>
    </border>
    <border>
      <left style="medium">
        <color rgb="FF660066"/>
      </left>
      <right/>
      <top/>
      <bottom style="medium">
        <color rgb="FF660066"/>
      </bottom>
      <diagonal/>
    </border>
    <border>
      <left/>
      <right/>
      <top/>
      <bottom style="medium">
        <color rgb="FF660066"/>
      </bottom>
      <diagonal/>
    </border>
    <border>
      <left/>
      <right style="medium">
        <color rgb="FF660066"/>
      </right>
      <top style="medium">
        <color rgb="FF660066"/>
      </top>
      <bottom/>
      <diagonal/>
    </border>
    <border>
      <left/>
      <right style="medium">
        <color rgb="FF660066"/>
      </right>
      <top/>
      <bottom style="medium">
        <color rgb="FF660066"/>
      </bottom>
      <diagonal/>
    </border>
    <border>
      <left style="medium">
        <color rgb="FF660066"/>
      </left>
      <right style="medium">
        <color rgb="FF660066"/>
      </right>
      <top style="medium">
        <color rgb="FF660066"/>
      </top>
      <bottom style="thin">
        <color indexed="28"/>
      </bottom>
      <diagonal/>
    </border>
    <border>
      <left style="medium">
        <color rgb="FF660066"/>
      </left>
      <right style="medium">
        <color rgb="FF660066"/>
      </right>
      <top style="thin">
        <color indexed="28"/>
      </top>
      <bottom style="thin">
        <color indexed="28"/>
      </bottom>
      <diagonal/>
    </border>
    <border>
      <left style="medium">
        <color rgb="FF660066"/>
      </left>
      <right style="medium">
        <color rgb="FF660066"/>
      </right>
      <top style="thin">
        <color indexed="28"/>
      </top>
      <bottom style="medium">
        <color rgb="FF660066"/>
      </bottom>
      <diagonal/>
    </border>
    <border>
      <left style="medium">
        <color rgb="FF660066"/>
      </left>
      <right/>
      <top style="medium">
        <color rgb="FF660066"/>
      </top>
      <bottom style="medium">
        <color rgb="FF660066"/>
      </bottom>
      <diagonal/>
    </border>
    <border>
      <left/>
      <right/>
      <top style="medium">
        <color rgb="FF660066"/>
      </top>
      <bottom style="medium">
        <color rgb="FF660066"/>
      </bottom>
      <diagonal/>
    </border>
    <border>
      <left/>
      <right style="medium">
        <color rgb="FF660066"/>
      </right>
      <top style="medium">
        <color rgb="FF660066"/>
      </top>
      <bottom style="medium">
        <color rgb="FF660066"/>
      </bottom>
      <diagonal/>
    </border>
    <border>
      <left/>
      <right style="medium">
        <color indexed="53"/>
      </right>
      <top style="medium">
        <color rgb="FF000080"/>
      </top>
      <bottom style="medium">
        <color rgb="FF000080"/>
      </bottom>
      <diagonal/>
    </border>
    <border>
      <left/>
      <right style="medium">
        <color indexed="53"/>
      </right>
      <top style="medium">
        <color rgb="FF000080"/>
      </top>
      <bottom/>
      <diagonal/>
    </border>
    <border>
      <left style="medium">
        <color rgb="FF000080"/>
      </left>
      <right/>
      <top style="thin">
        <color indexed="56"/>
      </top>
      <bottom style="medium">
        <color rgb="FF000080"/>
      </bottom>
      <diagonal/>
    </border>
    <border>
      <left/>
      <right/>
      <top style="thin">
        <color indexed="56"/>
      </top>
      <bottom style="medium">
        <color rgb="FF000080"/>
      </bottom>
      <diagonal/>
    </border>
    <border>
      <left/>
      <right style="medium">
        <color indexed="53"/>
      </right>
      <top style="thin">
        <color indexed="56"/>
      </top>
      <bottom style="medium">
        <color rgb="FF000080"/>
      </bottom>
      <diagonal/>
    </border>
    <border>
      <left style="medium">
        <color rgb="FF000080"/>
      </left>
      <right style="thick">
        <color rgb="FFFF6600"/>
      </right>
      <top style="thin">
        <color rgb="FF000080"/>
      </top>
      <bottom style="thin">
        <color rgb="FF000080"/>
      </bottom>
      <diagonal/>
    </border>
    <border>
      <left style="thick">
        <color rgb="FFFF6600"/>
      </left>
      <right style="thick">
        <color rgb="FFFF6600"/>
      </right>
      <top style="thin">
        <color rgb="FF000080"/>
      </top>
      <bottom style="thin">
        <color rgb="FF000080"/>
      </bottom>
      <diagonal/>
    </border>
    <border>
      <left style="thick">
        <color rgb="FFFF6600"/>
      </left>
      <right style="medium">
        <color rgb="FFFF6600"/>
      </right>
      <top style="thin">
        <color rgb="FF000080"/>
      </top>
      <bottom style="thin">
        <color rgb="FF000080"/>
      </bottom>
      <diagonal/>
    </border>
    <border>
      <left/>
      <right/>
      <top style="thick">
        <color indexed="18"/>
      </top>
      <bottom style="thick">
        <color rgb="FF000080"/>
      </bottom>
      <diagonal/>
    </border>
    <border>
      <left style="thick">
        <color rgb="FF000080"/>
      </left>
      <right/>
      <top style="hair">
        <color indexed="62"/>
      </top>
      <bottom style="hair">
        <color indexed="62"/>
      </bottom>
      <diagonal/>
    </border>
    <border>
      <left style="thick">
        <color rgb="FF000080"/>
      </left>
      <right/>
      <top/>
      <bottom style="hair">
        <color indexed="62"/>
      </bottom>
      <diagonal/>
    </border>
    <border>
      <left style="medium">
        <color rgb="FF000080"/>
      </left>
      <right/>
      <top style="medium">
        <color rgb="FF000080"/>
      </top>
      <bottom style="thin">
        <color indexed="62"/>
      </bottom>
      <diagonal/>
    </border>
    <border>
      <left/>
      <right/>
      <top style="medium">
        <color rgb="FF000080"/>
      </top>
      <bottom style="thin">
        <color indexed="62"/>
      </bottom>
      <diagonal/>
    </border>
    <border>
      <left/>
      <right style="medium">
        <color rgb="FF000080"/>
      </right>
      <top style="medium">
        <color rgb="FF000080"/>
      </top>
      <bottom style="thin">
        <color indexed="62"/>
      </bottom>
      <diagonal/>
    </border>
    <border>
      <left style="thin">
        <color indexed="62"/>
      </left>
      <right/>
      <top style="medium">
        <color rgb="FF000080"/>
      </top>
      <bottom style="medium">
        <color rgb="FF000080"/>
      </bottom>
      <diagonal/>
    </border>
    <border>
      <left style="thin">
        <color indexed="62"/>
      </left>
      <right style="thin">
        <color indexed="62"/>
      </right>
      <top style="medium">
        <color rgb="FF000080"/>
      </top>
      <bottom/>
      <diagonal/>
    </border>
    <border>
      <left style="thin">
        <color indexed="62"/>
      </left>
      <right style="medium">
        <color rgb="FF000080"/>
      </right>
      <top style="medium">
        <color rgb="FF000080"/>
      </top>
      <bottom/>
      <diagonal/>
    </border>
    <border>
      <left style="thin">
        <color indexed="62"/>
      </left>
      <right style="medium">
        <color rgb="FF000080"/>
      </right>
      <top style="thin">
        <color indexed="62"/>
      </top>
      <bottom/>
      <diagonal/>
    </border>
    <border>
      <left/>
      <right style="medium">
        <color rgb="FF000080"/>
      </right>
      <top style="thin">
        <color indexed="62"/>
      </top>
      <bottom/>
      <diagonal/>
    </border>
    <border>
      <left style="thin">
        <color indexed="62"/>
      </left>
      <right/>
      <top/>
      <bottom style="medium">
        <color rgb="FF000080"/>
      </bottom>
      <diagonal/>
    </border>
    <border>
      <left/>
      <right style="medium">
        <color rgb="FF000080"/>
      </right>
      <top/>
      <bottom style="thin">
        <color indexed="62"/>
      </bottom>
      <diagonal/>
    </border>
    <border>
      <left/>
      <right style="thick">
        <color indexed="17"/>
      </right>
      <top/>
      <bottom/>
      <diagonal/>
    </border>
  </borders>
  <cellStyleXfs count="50">
    <xf numFmtId="0" fontId="0" fillId="0" borderId="0"/>
    <xf numFmtId="0" fontId="123" fillId="2" borderId="0" applyNumberFormat="0" applyBorder="0" applyAlignment="0" applyProtection="0"/>
    <xf numFmtId="0" fontId="123" fillId="3" borderId="0" applyNumberFormat="0" applyBorder="0" applyAlignment="0" applyProtection="0"/>
    <xf numFmtId="0" fontId="123" fillId="4" borderId="0" applyNumberFormat="0" applyBorder="0" applyAlignment="0" applyProtection="0"/>
    <xf numFmtId="0" fontId="123" fillId="5" borderId="0" applyNumberFormat="0" applyBorder="0" applyAlignment="0" applyProtection="0"/>
    <xf numFmtId="0" fontId="123" fillId="6" borderId="0" applyNumberFormat="0" applyBorder="0" applyAlignment="0" applyProtection="0"/>
    <xf numFmtId="0" fontId="123" fillId="7" borderId="0" applyNumberFormat="0" applyBorder="0" applyAlignment="0" applyProtection="0"/>
    <xf numFmtId="0" fontId="123" fillId="8" borderId="0" applyNumberFormat="0" applyBorder="0" applyAlignment="0" applyProtection="0"/>
    <xf numFmtId="0" fontId="123" fillId="9" borderId="0" applyNumberFormat="0" applyBorder="0" applyAlignment="0" applyProtection="0"/>
    <xf numFmtId="0" fontId="123" fillId="10" borderId="0" applyNumberFormat="0" applyBorder="0" applyAlignment="0" applyProtection="0"/>
    <xf numFmtId="0" fontId="123" fillId="5" borderId="0" applyNumberFormat="0" applyBorder="0" applyAlignment="0" applyProtection="0"/>
    <xf numFmtId="0" fontId="123" fillId="8" borderId="0" applyNumberFormat="0" applyBorder="0" applyAlignment="0" applyProtection="0"/>
    <xf numFmtId="0" fontId="123" fillId="11" borderId="0" applyNumberFormat="0" applyBorder="0" applyAlignment="0" applyProtection="0"/>
    <xf numFmtId="0" fontId="124" fillId="12" borderId="0" applyNumberFormat="0" applyBorder="0" applyAlignment="0" applyProtection="0"/>
    <xf numFmtId="0" fontId="124" fillId="9" borderId="0" applyNumberFormat="0" applyBorder="0" applyAlignment="0" applyProtection="0"/>
    <xf numFmtId="0" fontId="124" fillId="10" borderId="0" applyNumberFormat="0" applyBorder="0" applyAlignment="0" applyProtection="0"/>
    <xf numFmtId="0" fontId="124" fillId="13" borderId="0" applyNumberFormat="0" applyBorder="0" applyAlignment="0" applyProtection="0"/>
    <xf numFmtId="0" fontId="124" fillId="14" borderId="0" applyNumberFormat="0" applyBorder="0" applyAlignment="0" applyProtection="0"/>
    <xf numFmtId="0" fontId="124" fillId="15" borderId="0" applyNumberFormat="0" applyBorder="0" applyAlignment="0" applyProtection="0"/>
    <xf numFmtId="0" fontId="124" fillId="16" borderId="0" applyNumberFormat="0" applyBorder="0" applyAlignment="0" applyProtection="0"/>
    <xf numFmtId="0" fontId="124" fillId="17" borderId="0" applyNumberFormat="0" applyBorder="0" applyAlignment="0" applyProtection="0"/>
    <xf numFmtId="0" fontId="124" fillId="18" borderId="0" applyNumberFormat="0" applyBorder="0" applyAlignment="0" applyProtection="0"/>
    <xf numFmtId="0" fontId="124" fillId="13" borderId="0" applyNumberFormat="0" applyBorder="0" applyAlignment="0" applyProtection="0"/>
    <xf numFmtId="0" fontId="124" fillId="14" borderId="0" applyNumberFormat="0" applyBorder="0" applyAlignment="0" applyProtection="0"/>
    <xf numFmtId="0" fontId="124" fillId="19" borderId="0" applyNumberFormat="0" applyBorder="0" applyAlignment="0" applyProtection="0"/>
    <xf numFmtId="0" fontId="125" fillId="3" borderId="0" applyNumberFormat="0" applyBorder="0" applyAlignment="0" applyProtection="0"/>
    <xf numFmtId="0" fontId="126" fillId="20" borderId="1" applyNumberFormat="0" applyAlignment="0" applyProtection="0"/>
    <xf numFmtId="0" fontId="127"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128" fillId="0" borderId="0" applyNumberFormat="0" applyFill="0" applyBorder="0" applyAlignment="0" applyProtection="0"/>
    <xf numFmtId="0" fontId="129" fillId="4" borderId="0" applyNumberFormat="0" applyBorder="0" applyAlignment="0" applyProtection="0"/>
    <xf numFmtId="0" fontId="130" fillId="0" borderId="3" applyNumberFormat="0" applyFill="0" applyAlignment="0" applyProtection="0"/>
    <xf numFmtId="0" fontId="131" fillId="0" borderId="4" applyNumberFormat="0" applyFill="0" applyAlignment="0" applyProtection="0"/>
    <xf numFmtId="0" fontId="132" fillId="0" borderId="5" applyNumberFormat="0" applyFill="0" applyAlignment="0" applyProtection="0"/>
    <xf numFmtId="0" fontId="132" fillId="0" borderId="0" applyNumberFormat="0" applyFill="0" applyBorder="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33" fillId="7" borderId="1" applyNumberFormat="0" applyAlignment="0" applyProtection="0"/>
    <xf numFmtId="0" fontId="134" fillId="0" borderId="6" applyNumberFormat="0" applyFill="0" applyAlignment="0" applyProtection="0"/>
    <xf numFmtId="0" fontId="135" fillId="22" borderId="0" applyNumberFormat="0" applyBorder="0" applyAlignment="0" applyProtection="0"/>
    <xf numFmtId="0" fontId="136" fillId="0" borderId="0"/>
    <xf numFmtId="0" fontId="1" fillId="0" borderId="0"/>
    <xf numFmtId="0" fontId="123" fillId="0" borderId="0"/>
    <xf numFmtId="0" fontId="123" fillId="23" borderId="7" applyNumberFormat="0" applyFont="0" applyAlignment="0" applyProtection="0"/>
    <xf numFmtId="0" fontId="137" fillId="20" borderId="8" applyNumberFormat="0" applyAlignment="0" applyProtection="0"/>
    <xf numFmtId="9" fontId="1" fillId="0" borderId="0" applyFont="0" applyFill="0" applyBorder="0" applyAlignment="0" applyProtection="0"/>
    <xf numFmtId="0" fontId="138" fillId="0" borderId="0" applyNumberFormat="0" applyFill="0" applyBorder="0" applyAlignment="0" applyProtection="0"/>
    <xf numFmtId="0" fontId="139" fillId="0" borderId="9" applyNumberFormat="0" applyFill="0" applyAlignment="0" applyProtection="0"/>
    <xf numFmtId="0" fontId="140" fillId="0" borderId="0" applyNumberFormat="0" applyFill="0" applyBorder="0" applyAlignment="0" applyProtection="0"/>
  </cellStyleXfs>
  <cellXfs count="1428">
    <xf numFmtId="0" fontId="0" fillId="0" borderId="0" xfId="0"/>
    <xf numFmtId="0" fontId="0" fillId="24" borderId="0" xfId="0" applyFill="1"/>
    <xf numFmtId="0" fontId="6" fillId="24" borderId="0" xfId="0" applyFont="1" applyFill="1"/>
    <xf numFmtId="0" fontId="0" fillId="24" borderId="0" xfId="0" applyFill="1" applyAlignment="1">
      <alignment wrapText="1"/>
    </xf>
    <xf numFmtId="0" fontId="3" fillId="24" borderId="0" xfId="0" applyFont="1" applyFill="1" applyAlignment="1">
      <alignment wrapText="1"/>
    </xf>
    <xf numFmtId="0" fontId="2" fillId="24" borderId="0" xfId="0" applyFont="1" applyFill="1" applyBorder="1" applyAlignment="1">
      <alignment horizontal="center" vertical="center"/>
    </xf>
    <xf numFmtId="0" fontId="8" fillId="25" borderId="0" xfId="0" applyFont="1" applyFill="1" applyBorder="1" applyAlignment="1">
      <alignment horizontal="left" vertical="center" indent="1"/>
    </xf>
    <xf numFmtId="0" fontId="3" fillId="25" borderId="0" xfId="0" applyFont="1" applyFill="1" applyBorder="1"/>
    <xf numFmtId="0" fontId="3" fillId="25" borderId="0" xfId="0" applyFont="1" applyFill="1" applyBorder="1" applyAlignment="1">
      <alignment wrapText="1"/>
    </xf>
    <xf numFmtId="0" fontId="3" fillId="0" borderId="0" xfId="0" applyFont="1" applyBorder="1"/>
    <xf numFmtId="0" fontId="3" fillId="24" borderId="0" xfId="0" applyFont="1" applyFill="1"/>
    <xf numFmtId="0" fontId="3" fillId="25" borderId="10" xfId="0" applyFont="1" applyFill="1" applyBorder="1"/>
    <xf numFmtId="0" fontId="3" fillId="25" borderId="11" xfId="0" applyFont="1" applyFill="1" applyBorder="1"/>
    <xf numFmtId="0" fontId="3" fillId="25" borderId="12" xfId="0" applyFont="1" applyFill="1" applyBorder="1"/>
    <xf numFmtId="0" fontId="0" fillId="25" borderId="0" xfId="0" applyFill="1"/>
    <xf numFmtId="0" fontId="0" fillId="25" borderId="0" xfId="0" applyFill="1" applyBorder="1" applyAlignment="1">
      <alignment horizontal="center" vertical="center"/>
    </xf>
    <xf numFmtId="0" fontId="15" fillId="25" borderId="10" xfId="0" applyFont="1" applyFill="1" applyBorder="1" applyAlignment="1">
      <alignment horizontal="left" vertical="center" wrapText="1" indent="1"/>
    </xf>
    <xf numFmtId="0" fontId="24" fillId="24" borderId="0" xfId="0" applyFont="1" applyFill="1" applyAlignment="1">
      <alignment horizontal="center" wrapText="1"/>
    </xf>
    <xf numFmtId="0" fontId="24" fillId="24" borderId="0" xfId="0" applyFont="1" applyFill="1"/>
    <xf numFmtId="0" fontId="37" fillId="24" borderId="0" xfId="0" applyFont="1" applyFill="1" applyAlignment="1">
      <alignment wrapText="1"/>
    </xf>
    <xf numFmtId="0" fontId="11" fillId="25" borderId="0" xfId="0" applyFont="1" applyFill="1" applyBorder="1" applyAlignment="1">
      <alignment horizontal="center"/>
    </xf>
    <xf numFmtId="0" fontId="0" fillId="25" borderId="0" xfId="0" applyFill="1" applyBorder="1"/>
    <xf numFmtId="0" fontId="49" fillId="24" borderId="0" xfId="0" applyFont="1" applyFill="1"/>
    <xf numFmtId="0" fontId="3" fillId="25" borderId="3" xfId="0" applyFont="1" applyFill="1" applyBorder="1"/>
    <xf numFmtId="0" fontId="0" fillId="25" borderId="0" xfId="0" applyFill="1" applyBorder="1" applyAlignment="1"/>
    <xf numFmtId="0" fontId="3" fillId="25" borderId="0" xfId="0" applyFont="1" applyFill="1" applyBorder="1" applyAlignment="1">
      <alignment horizontal="center"/>
    </xf>
    <xf numFmtId="0" fontId="18" fillId="25" borderId="0" xfId="0" applyFont="1" applyFill="1" applyBorder="1" applyAlignment="1">
      <alignment horizontal="center" vertical="center"/>
    </xf>
    <xf numFmtId="0" fontId="33" fillId="25" borderId="0" xfId="0" applyFont="1" applyFill="1" applyBorder="1" applyAlignment="1">
      <alignment horizontal="center" vertical="center" wrapText="1"/>
    </xf>
    <xf numFmtId="0" fontId="0" fillId="0" borderId="0" xfId="0" applyBorder="1" applyAlignment="1"/>
    <xf numFmtId="0" fontId="3" fillId="25" borderId="13" xfId="0" applyFont="1" applyFill="1" applyBorder="1" applyAlignment="1">
      <alignment wrapText="1"/>
    </xf>
    <xf numFmtId="0" fontId="3" fillId="25" borderId="3" xfId="0" applyFont="1" applyFill="1" applyBorder="1" applyAlignment="1">
      <alignment wrapText="1"/>
    </xf>
    <xf numFmtId="0" fontId="0" fillId="25" borderId="3" xfId="0" applyFill="1" applyBorder="1"/>
    <xf numFmtId="0" fontId="0" fillId="25" borderId="0" xfId="0" applyFill="1" applyBorder="1" applyAlignment="1">
      <alignment wrapText="1"/>
    </xf>
    <xf numFmtId="0" fontId="3" fillId="25" borderId="0" xfId="0" applyFont="1" applyFill="1" applyBorder="1" applyAlignment="1">
      <alignment vertical="center"/>
    </xf>
    <xf numFmtId="0" fontId="48" fillId="25" borderId="0" xfId="0" applyFont="1" applyFill="1" applyBorder="1" applyAlignment="1">
      <alignment vertical="center"/>
    </xf>
    <xf numFmtId="0" fontId="23" fillId="25" borderId="0" xfId="0" applyFont="1" applyFill="1" applyBorder="1" applyAlignment="1">
      <alignment horizontal="left" vertical="center"/>
    </xf>
    <xf numFmtId="0" fontId="24" fillId="24" borderId="0" xfId="0" applyFont="1" applyFill="1" applyAlignment="1">
      <alignment wrapText="1"/>
    </xf>
    <xf numFmtId="0" fontId="32" fillId="24" borderId="0" xfId="0" applyFont="1" applyFill="1" applyBorder="1" applyAlignment="1">
      <alignment horizontal="center" vertical="center" wrapText="1"/>
    </xf>
    <xf numFmtId="0" fontId="5" fillId="26" borderId="14" xfId="0" applyFont="1" applyFill="1" applyBorder="1" applyAlignment="1">
      <alignment horizontal="center" vertical="center" wrapText="1"/>
    </xf>
    <xf numFmtId="0" fontId="5" fillId="24" borderId="15" xfId="0" applyFont="1" applyFill="1" applyBorder="1" applyAlignment="1">
      <alignment horizontal="center" vertical="center" wrapText="1"/>
    </xf>
    <xf numFmtId="0" fontId="3" fillId="25" borderId="0" xfId="0" applyFont="1" applyFill="1" applyBorder="1" applyAlignment="1">
      <alignment horizontal="center" vertical="center" wrapText="1"/>
    </xf>
    <xf numFmtId="0" fontId="23" fillId="25" borderId="16" xfId="0" applyFont="1" applyFill="1" applyBorder="1" applyAlignment="1">
      <alignment horizontal="left" vertical="center"/>
    </xf>
    <xf numFmtId="0" fontId="0" fillId="25" borderId="16" xfId="0" applyFill="1" applyBorder="1"/>
    <xf numFmtId="0" fontId="8" fillId="25" borderId="16" xfId="0" applyFont="1" applyFill="1" applyBorder="1" applyAlignment="1">
      <alignment horizontal="left" vertical="center" indent="1"/>
    </xf>
    <xf numFmtId="0" fontId="0" fillId="25" borderId="16" xfId="0" applyFill="1" applyBorder="1" applyAlignment="1">
      <alignment horizontal="center" vertical="center"/>
    </xf>
    <xf numFmtId="0" fontId="0" fillId="25" borderId="17" xfId="0" applyFill="1" applyBorder="1" applyAlignment="1">
      <alignment horizontal="center" vertical="center"/>
    </xf>
    <xf numFmtId="0" fontId="2" fillId="25" borderId="0" xfId="0" applyFont="1" applyFill="1" applyBorder="1" applyAlignment="1">
      <alignment horizontal="center"/>
    </xf>
    <xf numFmtId="0" fontId="0" fillId="25" borderId="18" xfId="0" applyFill="1" applyBorder="1"/>
    <xf numFmtId="0" fontId="2" fillId="25" borderId="19" xfId="0" applyFont="1" applyFill="1" applyBorder="1" applyAlignment="1">
      <alignment horizontal="center" vertical="center"/>
    </xf>
    <xf numFmtId="0" fontId="24" fillId="25" borderId="18" xfId="0" applyFont="1" applyFill="1" applyBorder="1" applyAlignment="1">
      <alignment wrapText="1"/>
    </xf>
    <xf numFmtId="0" fontId="32" fillId="25" borderId="19" xfId="0" applyFont="1" applyFill="1" applyBorder="1" applyAlignment="1">
      <alignment horizontal="center" vertical="center" wrapText="1"/>
    </xf>
    <xf numFmtId="0" fontId="0" fillId="25" borderId="19" xfId="0" applyFill="1" applyBorder="1"/>
    <xf numFmtId="0" fontId="0" fillId="25" borderId="20" xfId="0" applyFill="1" applyBorder="1"/>
    <xf numFmtId="0" fontId="0" fillId="25" borderId="21" xfId="0" applyFill="1" applyBorder="1"/>
    <xf numFmtId="0" fontId="3" fillId="25" borderId="21" xfId="0" applyFont="1" applyFill="1" applyBorder="1" applyAlignment="1">
      <alignment wrapText="1"/>
    </xf>
    <xf numFmtId="0" fontId="3" fillId="25" borderId="22" xfId="0" applyFont="1" applyFill="1" applyBorder="1" applyAlignment="1">
      <alignment wrapText="1"/>
    </xf>
    <xf numFmtId="0" fontId="5" fillId="24" borderId="23" xfId="0" applyFont="1" applyFill="1" applyBorder="1" applyAlignment="1">
      <alignment horizontal="center" vertical="center" wrapText="1"/>
    </xf>
    <xf numFmtId="0" fontId="0" fillId="0" borderId="0" xfId="0" applyFill="1" applyBorder="1"/>
    <xf numFmtId="0" fontId="24" fillId="27" borderId="24" xfId="0" applyFont="1" applyFill="1" applyBorder="1" applyAlignment="1">
      <alignment horizontal="center" vertical="center" wrapText="1"/>
    </xf>
    <xf numFmtId="0" fontId="3" fillId="28" borderId="0" xfId="0" applyFont="1" applyFill="1" applyBorder="1"/>
    <xf numFmtId="0" fontId="5" fillId="28" borderId="0" xfId="0" applyFont="1" applyFill="1" applyBorder="1" applyAlignment="1">
      <alignment horizontal="center" vertical="center" wrapText="1"/>
    </xf>
    <xf numFmtId="0" fontId="0" fillId="28" borderId="0" xfId="0" applyFill="1" applyBorder="1"/>
    <xf numFmtId="0" fontId="3" fillId="25" borderId="18" xfId="0" applyFont="1" applyFill="1" applyBorder="1"/>
    <xf numFmtId="0" fontId="3" fillId="25" borderId="25" xfId="0" applyFont="1" applyFill="1" applyBorder="1"/>
    <xf numFmtId="0" fontId="0" fillId="25" borderId="26" xfId="0" applyFill="1" applyBorder="1"/>
    <xf numFmtId="0" fontId="0" fillId="25" borderId="22" xfId="0" applyFill="1" applyBorder="1"/>
    <xf numFmtId="0" fontId="3" fillId="26" borderId="27" xfId="0" applyFont="1" applyFill="1" applyBorder="1"/>
    <xf numFmtId="0" fontId="3" fillId="26" borderId="28" xfId="0" applyFont="1" applyFill="1" applyBorder="1"/>
    <xf numFmtId="0" fontId="3" fillId="26" borderId="29" xfId="0" applyFont="1" applyFill="1" applyBorder="1"/>
    <xf numFmtId="0" fontId="3" fillId="26" borderId="0" xfId="0" applyFont="1" applyFill="1" applyBorder="1"/>
    <xf numFmtId="0" fontId="3" fillId="26" borderId="30" xfId="0" applyFont="1" applyFill="1" applyBorder="1"/>
    <xf numFmtId="0" fontId="24" fillId="26" borderId="31" xfId="0" applyFont="1" applyFill="1" applyBorder="1"/>
    <xf numFmtId="0" fontId="24" fillId="26" borderId="32" xfId="0" applyFont="1" applyFill="1" applyBorder="1"/>
    <xf numFmtId="0" fontId="0" fillId="26" borderId="0" xfId="0" applyFill="1" applyBorder="1"/>
    <xf numFmtId="0" fontId="5" fillId="26" borderId="30" xfId="0" applyFont="1" applyFill="1" applyBorder="1" applyAlignment="1">
      <alignment horizontal="center" vertical="center" wrapText="1"/>
    </xf>
    <xf numFmtId="0" fontId="3" fillId="28" borderId="33" xfId="0" applyFont="1" applyFill="1" applyBorder="1"/>
    <xf numFmtId="0" fontId="0" fillId="28" borderId="34" xfId="0" applyFill="1" applyBorder="1"/>
    <xf numFmtId="0" fontId="24" fillId="26" borderId="31" xfId="0" applyFont="1" applyFill="1" applyBorder="1" applyAlignment="1">
      <alignment wrapText="1"/>
    </xf>
    <xf numFmtId="0" fontId="3" fillId="26" borderId="35" xfId="0" applyFont="1" applyFill="1" applyBorder="1"/>
    <xf numFmtId="0" fontId="24" fillId="26" borderId="29" xfId="0" applyFont="1" applyFill="1" applyBorder="1" applyAlignment="1">
      <alignment horizontal="center" wrapText="1"/>
    </xf>
    <xf numFmtId="0" fontId="24" fillId="26" borderId="29" xfId="0" applyFont="1" applyFill="1" applyBorder="1"/>
    <xf numFmtId="0" fontId="24" fillId="26" borderId="36" xfId="0" applyFont="1" applyFill="1" applyBorder="1"/>
    <xf numFmtId="0" fontId="3" fillId="25" borderId="19" xfId="0" applyFont="1" applyFill="1" applyBorder="1"/>
    <xf numFmtId="0" fontId="0" fillId="0" borderId="0" xfId="0" applyAlignment="1">
      <alignment horizontal="left" indent="1"/>
    </xf>
    <xf numFmtId="0" fontId="0" fillId="25" borderId="0" xfId="0" applyFill="1" applyBorder="1" applyAlignment="1">
      <alignment vertical="center"/>
    </xf>
    <xf numFmtId="0" fontId="0" fillId="25" borderId="17" xfId="0" applyFill="1" applyBorder="1" applyAlignment="1"/>
    <xf numFmtId="0" fontId="24" fillId="24" borderId="0" xfId="0" applyFont="1" applyFill="1" applyBorder="1" applyAlignment="1">
      <alignment wrapText="1"/>
    </xf>
    <xf numFmtId="0" fontId="24" fillId="24" borderId="0" xfId="0" applyFont="1" applyFill="1" applyBorder="1" applyAlignment="1">
      <alignment horizontal="left" wrapText="1" indent="1"/>
    </xf>
    <xf numFmtId="0" fontId="3" fillId="24" borderId="0" xfId="0" applyFont="1" applyFill="1" applyBorder="1" applyAlignment="1">
      <alignment wrapText="1"/>
    </xf>
    <xf numFmtId="0" fontId="24" fillId="0" borderId="0" xfId="0" applyFont="1" applyBorder="1"/>
    <xf numFmtId="0" fontId="24" fillId="25" borderId="0" xfId="0" applyFont="1" applyFill="1" applyBorder="1"/>
    <xf numFmtId="0" fontId="3" fillId="25" borderId="16" xfId="0" applyFont="1" applyFill="1" applyBorder="1"/>
    <xf numFmtId="0" fontId="33" fillId="25" borderId="16" xfId="0" applyFont="1" applyFill="1" applyBorder="1" applyAlignment="1">
      <alignment vertical="center" wrapText="1"/>
    </xf>
    <xf numFmtId="0" fontId="40" fillId="25" borderId="16" xfId="0" applyFont="1" applyFill="1" applyBorder="1" applyAlignment="1">
      <alignment vertical="center"/>
    </xf>
    <xf numFmtId="0" fontId="3" fillId="0" borderId="16" xfId="0" applyFont="1" applyBorder="1"/>
    <xf numFmtId="0" fontId="18" fillId="25" borderId="16" xfId="0" applyFont="1" applyFill="1" applyBorder="1" applyAlignment="1">
      <alignment horizontal="center"/>
    </xf>
    <xf numFmtId="0" fontId="69" fillId="25" borderId="16" xfId="0" applyFont="1" applyFill="1" applyBorder="1" applyAlignment="1">
      <alignment horizontal="left" vertical="center" wrapText="1" indent="8"/>
    </xf>
    <xf numFmtId="0" fontId="40" fillId="25" borderId="16" xfId="0" applyFont="1" applyFill="1" applyBorder="1" applyAlignment="1">
      <alignment horizontal="left" vertical="center" indent="8"/>
    </xf>
    <xf numFmtId="0" fontId="0" fillId="0" borderId="16" xfId="0" applyBorder="1" applyAlignment="1">
      <alignment horizontal="left" indent="8"/>
    </xf>
    <xf numFmtId="0" fontId="33" fillId="25" borderId="16" xfId="0" applyFont="1" applyFill="1" applyBorder="1" applyAlignment="1">
      <alignment horizontal="left" indent="1"/>
    </xf>
    <xf numFmtId="0" fontId="17" fillId="25" borderId="16" xfId="0" applyFont="1" applyFill="1" applyBorder="1" applyAlignment="1">
      <alignment horizontal="center"/>
    </xf>
    <xf numFmtId="0" fontId="3" fillId="25" borderId="26" xfId="0" applyFont="1" applyFill="1" applyBorder="1"/>
    <xf numFmtId="0" fontId="18" fillId="0" borderId="21" xfId="0" applyFont="1" applyFill="1" applyBorder="1" applyAlignment="1">
      <alignment horizontal="center" vertical="center"/>
    </xf>
    <xf numFmtId="0" fontId="3" fillId="0" borderId="21" xfId="0" applyFont="1" applyBorder="1"/>
    <xf numFmtId="0" fontId="17" fillId="0" borderId="21" xfId="0" applyFont="1" applyFill="1" applyBorder="1" applyAlignment="1">
      <alignment horizontal="center" vertical="center"/>
    </xf>
    <xf numFmtId="0" fontId="3" fillId="25" borderId="22" xfId="0" applyFont="1" applyFill="1" applyBorder="1"/>
    <xf numFmtId="0" fontId="3" fillId="25" borderId="17" xfId="0" applyFont="1" applyFill="1" applyBorder="1"/>
    <xf numFmtId="0" fontId="17" fillId="25" borderId="0" xfId="0" applyFont="1" applyFill="1" applyBorder="1" applyAlignment="1">
      <alignment horizontal="center" vertical="center"/>
    </xf>
    <xf numFmtId="0" fontId="0" fillId="25" borderId="17" xfId="0" applyFill="1" applyBorder="1" applyAlignment="1">
      <alignment vertical="center"/>
    </xf>
    <xf numFmtId="0" fontId="18" fillId="25" borderId="17" xfId="0" applyFont="1" applyFill="1" applyBorder="1" applyAlignment="1">
      <alignment horizontal="center" vertical="center"/>
    </xf>
    <xf numFmtId="0" fontId="17" fillId="25" borderId="17" xfId="0" applyFont="1" applyFill="1" applyBorder="1" applyAlignment="1">
      <alignment horizontal="center" vertical="center"/>
    </xf>
    <xf numFmtId="0" fontId="0" fillId="25" borderId="18" xfId="0" applyFill="1" applyBorder="1" applyAlignment="1">
      <alignment vertical="center"/>
    </xf>
    <xf numFmtId="0" fontId="0" fillId="25" borderId="20" xfId="0" applyFill="1" applyBorder="1" applyAlignment="1">
      <alignment vertical="center"/>
    </xf>
    <xf numFmtId="0" fontId="0" fillId="25" borderId="21" xfId="0" applyFill="1" applyBorder="1" applyAlignment="1"/>
    <xf numFmtId="0" fontId="3" fillId="25" borderId="21" xfId="0" applyFont="1" applyFill="1" applyBorder="1"/>
    <xf numFmtId="0" fontId="33" fillId="25" borderId="0" xfId="0" applyFont="1" applyFill="1" applyBorder="1" applyAlignment="1">
      <alignment horizontal="left" indent="1"/>
    </xf>
    <xf numFmtId="0" fontId="33" fillId="25" borderId="0" xfId="0" applyFont="1" applyFill="1" applyBorder="1" applyAlignment="1">
      <alignment vertical="center"/>
    </xf>
    <xf numFmtId="0" fontId="3" fillId="25" borderId="20" xfId="0" applyFont="1" applyFill="1" applyBorder="1"/>
    <xf numFmtId="0" fontId="33" fillId="25" borderId="19" xfId="0" applyFont="1" applyFill="1" applyBorder="1" applyAlignment="1">
      <alignment horizontal="left" vertical="center" indent="1"/>
    </xf>
    <xf numFmtId="0" fontId="2" fillId="25" borderId="37" xfId="0" applyFont="1" applyFill="1" applyBorder="1" applyAlignment="1">
      <alignment horizontal="left" wrapText="1"/>
    </xf>
    <xf numFmtId="0" fontId="59" fillId="26" borderId="0" xfId="0" applyFont="1" applyFill="1" applyBorder="1" applyAlignment="1">
      <alignment horizontal="center" vertical="center" wrapText="1"/>
    </xf>
    <xf numFmtId="0" fontId="0" fillId="26" borderId="0" xfId="0" applyFill="1" applyBorder="1" applyAlignment="1">
      <alignment horizontal="center" vertical="center" wrapText="1"/>
    </xf>
    <xf numFmtId="0" fontId="0" fillId="26" borderId="0" xfId="0" applyFill="1" applyBorder="1" applyAlignment="1"/>
    <xf numFmtId="0" fontId="3" fillId="26" borderId="0" xfId="0" applyFont="1" applyFill="1" applyBorder="1" applyAlignment="1">
      <alignment wrapText="1"/>
    </xf>
    <xf numFmtId="0" fontId="0" fillId="26" borderId="35" xfId="0" applyFill="1" applyBorder="1"/>
    <xf numFmtId="0" fontId="0" fillId="26" borderId="27" xfId="0" applyFill="1" applyBorder="1" applyAlignment="1">
      <alignment horizontal="center" vertical="center"/>
    </xf>
    <xf numFmtId="0" fontId="0" fillId="26" borderId="27" xfId="0" applyFill="1" applyBorder="1"/>
    <xf numFmtId="0" fontId="0" fillId="26" borderId="28" xfId="0" applyFill="1" applyBorder="1" applyAlignment="1">
      <alignment horizontal="center" vertical="center"/>
    </xf>
    <xf numFmtId="0" fontId="24" fillId="26" borderId="29" xfId="0" applyFont="1" applyFill="1" applyBorder="1" applyAlignment="1">
      <alignment wrapText="1"/>
    </xf>
    <xf numFmtId="0" fontId="59" fillId="26" borderId="30" xfId="0" applyFont="1" applyFill="1" applyBorder="1" applyAlignment="1">
      <alignment horizontal="center" vertical="center" wrapText="1"/>
    </xf>
    <xf numFmtId="0" fontId="0" fillId="26" borderId="29" xfId="0" applyFill="1" applyBorder="1"/>
    <xf numFmtId="0" fontId="0" fillId="26" borderId="36" xfId="0" applyFill="1" applyBorder="1"/>
    <xf numFmtId="0" fontId="11" fillId="26" borderId="31" xfId="0" applyFont="1" applyFill="1" applyBorder="1" applyAlignment="1">
      <alignment horizontal="center" vertical="center" wrapText="1"/>
    </xf>
    <xf numFmtId="0" fontId="23" fillId="26" borderId="31" xfId="0" applyFont="1" applyFill="1" applyBorder="1" applyAlignment="1">
      <alignment horizontal="center" vertical="center" wrapText="1"/>
    </xf>
    <xf numFmtId="0" fontId="23" fillId="26" borderId="31" xfId="0" applyFont="1" applyFill="1" applyBorder="1" applyAlignment="1">
      <alignment horizontal="center" wrapText="1"/>
    </xf>
    <xf numFmtId="0" fontId="23" fillId="26" borderId="32" xfId="0" applyFont="1" applyFill="1" applyBorder="1" applyAlignment="1">
      <alignment horizontal="center" wrapText="1"/>
    </xf>
    <xf numFmtId="0" fontId="0" fillId="0" borderId="0" xfId="0" applyBorder="1" applyAlignment="1">
      <alignment wrapText="1"/>
    </xf>
    <xf numFmtId="0" fontId="24" fillId="28" borderId="0" xfId="0" applyFont="1" applyFill="1" applyBorder="1" applyAlignment="1">
      <alignment horizontal="center" vertical="center" wrapText="1"/>
    </xf>
    <xf numFmtId="0" fontId="3" fillId="28" borderId="0" xfId="0" applyFont="1" applyFill="1" applyBorder="1" applyAlignment="1">
      <alignment horizontal="center" vertical="center"/>
    </xf>
    <xf numFmtId="0" fontId="3" fillId="28" borderId="0" xfId="0" applyFont="1" applyFill="1" applyBorder="1" applyAlignment="1">
      <alignment wrapText="1"/>
    </xf>
    <xf numFmtId="0" fontId="8" fillId="28" borderId="33" xfId="0" applyFont="1" applyFill="1" applyBorder="1" applyAlignment="1">
      <alignment horizontal="left" vertical="center" indent="1"/>
    </xf>
    <xf numFmtId="0" fontId="0" fillId="28" borderId="38" xfId="0" applyFill="1" applyBorder="1"/>
    <xf numFmtId="0" fontId="0" fillId="28" borderId="38" xfId="0" applyFill="1" applyBorder="1" applyAlignment="1">
      <alignment horizontal="center" vertical="center"/>
    </xf>
    <xf numFmtId="0" fontId="0" fillId="28" borderId="39" xfId="0" applyFill="1" applyBorder="1" applyAlignment="1">
      <alignment horizontal="center" vertical="center"/>
    </xf>
    <xf numFmtId="0" fontId="59" fillId="28" borderId="40" xfId="0" applyFont="1" applyFill="1" applyBorder="1" applyAlignment="1">
      <alignment horizontal="center" vertical="center" wrapText="1"/>
    </xf>
    <xf numFmtId="0" fontId="5" fillId="28" borderId="40" xfId="0" applyFont="1" applyFill="1" applyBorder="1" applyAlignment="1">
      <alignment horizontal="center" vertical="center" wrapText="1"/>
    </xf>
    <xf numFmtId="0" fontId="45" fillId="28" borderId="40" xfId="0" applyFont="1" applyFill="1" applyBorder="1" applyAlignment="1">
      <alignment horizontal="center" wrapText="1"/>
    </xf>
    <xf numFmtId="0" fontId="2" fillId="28" borderId="41" xfId="0" applyFont="1" applyFill="1" applyBorder="1" applyAlignment="1">
      <alignment horizontal="center"/>
    </xf>
    <xf numFmtId="0" fontId="45" fillId="28" borderId="42" xfId="0" applyFont="1" applyFill="1" applyBorder="1" applyAlignment="1">
      <alignment horizontal="center" vertical="center" wrapText="1"/>
    </xf>
    <xf numFmtId="0" fontId="45" fillId="28" borderId="42" xfId="0" applyFont="1" applyFill="1" applyBorder="1" applyAlignment="1">
      <alignment horizontal="center" wrapText="1"/>
    </xf>
    <xf numFmtId="0" fontId="60" fillId="28" borderId="42" xfId="0" applyFont="1" applyFill="1" applyBorder="1" applyAlignment="1">
      <alignment horizontal="center"/>
    </xf>
    <xf numFmtId="0" fontId="45" fillId="28" borderId="43" xfId="0" applyFont="1" applyFill="1" applyBorder="1" applyAlignment="1">
      <alignment horizontal="center" wrapText="1"/>
    </xf>
    <xf numFmtId="0" fontId="65" fillId="25" borderId="44" xfId="0" applyFont="1" applyFill="1" applyBorder="1" applyAlignment="1">
      <alignment horizontal="left" vertical="center" indent="1"/>
    </xf>
    <xf numFmtId="0" fontId="66" fillId="25" borderId="0" xfId="0" applyFont="1" applyFill="1" applyBorder="1" applyAlignment="1">
      <alignment horizontal="left" vertical="center" indent="1"/>
    </xf>
    <xf numFmtId="0" fontId="19" fillId="25" borderId="17" xfId="0" applyFont="1" applyFill="1" applyBorder="1" applyAlignment="1">
      <alignment vertical="center"/>
    </xf>
    <xf numFmtId="0" fontId="0" fillId="0" borderId="0" xfId="0" applyBorder="1" applyAlignment="1">
      <alignment horizontal="center" vertical="center" wrapText="1"/>
    </xf>
    <xf numFmtId="0" fontId="3" fillId="0" borderId="0" xfId="0" applyFont="1" applyFill="1" applyBorder="1"/>
    <xf numFmtId="0" fontId="0" fillId="25" borderId="17" xfId="0" applyFill="1" applyBorder="1"/>
    <xf numFmtId="0" fontId="45" fillId="25" borderId="0" xfId="0" applyFont="1" applyFill="1" applyBorder="1"/>
    <xf numFmtId="0" fontId="23" fillId="25" borderId="0" xfId="0" applyFont="1" applyFill="1" applyBorder="1" applyAlignment="1">
      <alignment wrapText="1"/>
    </xf>
    <xf numFmtId="0" fontId="3" fillId="24" borderId="45" xfId="0" applyFont="1" applyFill="1" applyBorder="1" applyAlignment="1">
      <alignment horizontal="center" vertical="center" wrapText="1"/>
    </xf>
    <xf numFmtId="0" fontId="80" fillId="25" borderId="0" xfId="0" applyFont="1" applyFill="1" applyBorder="1" applyAlignment="1">
      <alignment horizontal="left" vertical="center"/>
    </xf>
    <xf numFmtId="0" fontId="3" fillId="26" borderId="30" xfId="0" applyFont="1" applyFill="1" applyBorder="1" applyAlignment="1">
      <alignment horizontal="center" vertical="center" wrapText="1"/>
    </xf>
    <xf numFmtId="0" fontId="0" fillId="26" borderId="30" xfId="0" applyFill="1" applyBorder="1"/>
    <xf numFmtId="0" fontId="0" fillId="26" borderId="30" xfId="0" applyFill="1" applyBorder="1" applyAlignment="1"/>
    <xf numFmtId="0" fontId="3" fillId="26" borderId="31" xfId="0" applyFont="1" applyFill="1" applyBorder="1"/>
    <xf numFmtId="0" fontId="3" fillId="26" borderId="32" xfId="0" applyFont="1" applyFill="1" applyBorder="1"/>
    <xf numFmtId="0" fontId="0" fillId="28" borderId="39" xfId="0" applyFill="1" applyBorder="1"/>
    <xf numFmtId="0" fontId="3" fillId="28" borderId="34" xfId="0" applyFont="1" applyFill="1" applyBorder="1" applyAlignment="1">
      <alignment horizontal="center" vertical="center" wrapText="1"/>
    </xf>
    <xf numFmtId="0" fontId="0" fillId="28" borderId="40" xfId="0" applyFill="1" applyBorder="1"/>
    <xf numFmtId="0" fontId="81" fillId="28" borderId="34" xfId="0" applyFont="1" applyFill="1" applyBorder="1" applyAlignment="1">
      <alignment vertical="center"/>
    </xf>
    <xf numFmtId="0" fontId="24" fillId="28" borderId="40" xfId="0" applyFont="1" applyFill="1" applyBorder="1" applyAlignment="1">
      <alignment horizontal="left" wrapText="1"/>
    </xf>
    <xf numFmtId="0" fontId="24" fillId="28" borderId="40" xfId="0" applyFont="1" applyFill="1" applyBorder="1" applyAlignment="1">
      <alignment horizontal="left" vertical="center" wrapText="1"/>
    </xf>
    <xf numFmtId="0" fontId="0" fillId="28" borderId="34" xfId="0" applyFill="1" applyBorder="1" applyAlignment="1"/>
    <xf numFmtId="0" fontId="3" fillId="28" borderId="41" xfId="0" applyFont="1" applyFill="1" applyBorder="1"/>
    <xf numFmtId="0" fontId="3" fillId="28" borderId="42" xfId="0" applyFont="1" applyFill="1" applyBorder="1"/>
    <xf numFmtId="0" fontId="0" fillId="28" borderId="42" xfId="0" applyFill="1" applyBorder="1"/>
    <xf numFmtId="0" fontId="0" fillId="28" borderId="43" xfId="0" applyFill="1" applyBorder="1"/>
    <xf numFmtId="0" fontId="3" fillId="24" borderId="0" xfId="0" applyFont="1" applyFill="1" applyBorder="1"/>
    <xf numFmtId="0" fontId="80" fillId="25" borderId="26" xfId="0" applyFont="1" applyFill="1" applyBorder="1" applyAlignment="1">
      <alignment horizontal="left" vertical="center"/>
    </xf>
    <xf numFmtId="0" fontId="18" fillId="25" borderId="0" xfId="0" applyFont="1" applyFill="1" applyBorder="1"/>
    <xf numFmtId="0" fontId="0" fillId="25" borderId="46" xfId="0" applyFill="1" applyBorder="1"/>
    <xf numFmtId="0" fontId="0" fillId="25" borderId="47" xfId="0" applyFill="1" applyBorder="1"/>
    <xf numFmtId="0" fontId="33" fillId="24" borderId="0" xfId="0" applyNumberFormat="1" applyFont="1" applyFill="1" applyAlignment="1">
      <alignment vertical="center"/>
    </xf>
    <xf numFmtId="0" fontId="3" fillId="25" borderId="0" xfId="0" applyNumberFormat="1" applyFont="1" applyFill="1" applyBorder="1" applyAlignment="1">
      <alignment wrapText="1"/>
    </xf>
    <xf numFmtId="0" fontId="24" fillId="25" borderId="19" xfId="0" applyFont="1" applyFill="1" applyBorder="1" applyAlignment="1">
      <alignment horizontal="left" wrapText="1"/>
    </xf>
    <xf numFmtId="0" fontId="3" fillId="25" borderId="0" xfId="0" applyFont="1" applyFill="1" applyBorder="1" applyAlignment="1"/>
    <xf numFmtId="0" fontId="24" fillId="25" borderId="19" xfId="0" applyFont="1" applyFill="1" applyBorder="1" applyAlignment="1">
      <alignment horizontal="left" vertical="center" wrapText="1"/>
    </xf>
    <xf numFmtId="0" fontId="0" fillId="25" borderId="16" xfId="0" applyFill="1" applyBorder="1" applyAlignment="1">
      <alignment wrapText="1"/>
    </xf>
    <xf numFmtId="0" fontId="11" fillId="26" borderId="48" xfId="0" applyFont="1" applyFill="1" applyBorder="1" applyAlignment="1">
      <alignment horizontal="center" vertical="center" wrapText="1"/>
    </xf>
    <xf numFmtId="0" fontId="11" fillId="24" borderId="49" xfId="0" applyFont="1" applyFill="1" applyBorder="1" applyAlignment="1">
      <alignment horizontal="center" vertical="center" wrapText="1"/>
    </xf>
    <xf numFmtId="0" fontId="3" fillId="26" borderId="50" xfId="0" applyFont="1" applyFill="1" applyBorder="1"/>
    <xf numFmtId="0" fontId="3" fillId="0" borderId="51" xfId="0" applyFont="1" applyFill="1" applyBorder="1"/>
    <xf numFmtId="0" fontId="3" fillId="0" borderId="10" xfId="0" applyFont="1" applyFill="1" applyBorder="1"/>
    <xf numFmtId="0" fontId="3" fillId="0" borderId="52" xfId="0" applyFont="1" applyFill="1" applyBorder="1"/>
    <xf numFmtId="0" fontId="0" fillId="25" borderId="53" xfId="0" applyFill="1" applyBorder="1" applyAlignment="1">
      <alignment horizontal="center" vertical="center" wrapText="1"/>
    </xf>
    <xf numFmtId="0" fontId="3" fillId="25" borderId="11" xfId="0" applyFont="1" applyFill="1" applyBorder="1" applyAlignment="1"/>
    <xf numFmtId="0" fontId="3" fillId="25" borderId="54" xfId="0" applyFont="1" applyFill="1" applyBorder="1"/>
    <xf numFmtId="0" fontId="80" fillId="25" borderId="17" xfId="0" applyFont="1" applyFill="1" applyBorder="1" applyAlignment="1">
      <alignment horizontal="left" vertical="center"/>
    </xf>
    <xf numFmtId="0" fontId="19" fillId="25" borderId="0" xfId="0" applyFont="1" applyFill="1" applyBorder="1" applyAlignment="1">
      <alignment vertical="center"/>
    </xf>
    <xf numFmtId="0" fontId="0" fillId="29" borderId="0" xfId="0" applyFill="1" applyBorder="1"/>
    <xf numFmtId="0" fontId="91" fillId="25" borderId="0" xfId="0" applyFont="1" applyFill="1" applyBorder="1"/>
    <xf numFmtId="0" fontId="88" fillId="25" borderId="0" xfId="0" applyFont="1" applyFill="1" applyBorder="1"/>
    <xf numFmtId="0" fontId="78" fillId="28" borderId="38" xfId="0" applyFont="1" applyFill="1" applyBorder="1" applyAlignment="1">
      <alignment horizontal="left" vertical="center"/>
    </xf>
    <xf numFmtId="0" fontId="17" fillId="26" borderId="27" xfId="0" applyFont="1" applyFill="1" applyBorder="1" applyAlignment="1">
      <alignment vertical="center"/>
    </xf>
    <xf numFmtId="0" fontId="88" fillId="30" borderId="55" xfId="0" applyFont="1" applyFill="1" applyBorder="1"/>
    <xf numFmtId="0" fontId="88" fillId="30" borderId="56" xfId="0" applyFont="1" applyFill="1" applyBorder="1"/>
    <xf numFmtId="0" fontId="93" fillId="30" borderId="56" xfId="0" applyFont="1" applyFill="1" applyBorder="1" applyAlignment="1">
      <alignment horizontal="left" vertical="center"/>
    </xf>
    <xf numFmtId="0" fontId="18" fillId="25" borderId="0" xfId="0" applyFont="1" applyFill="1" applyBorder="1" applyAlignment="1">
      <alignment horizontal="center"/>
    </xf>
    <xf numFmtId="0" fontId="94" fillId="30" borderId="56" xfId="0" applyFont="1" applyFill="1" applyBorder="1" applyAlignment="1">
      <alignment horizontal="left" vertical="center"/>
    </xf>
    <xf numFmtId="0" fontId="3" fillId="30" borderId="57" xfId="0" applyFont="1" applyFill="1" applyBorder="1"/>
    <xf numFmtId="0" fontId="22" fillId="30" borderId="58" xfId="0" applyFont="1" applyFill="1" applyBorder="1" applyAlignment="1">
      <alignment horizontal="left" vertical="center"/>
    </xf>
    <xf numFmtId="0" fontId="94" fillId="30" borderId="58" xfId="0" applyFont="1" applyFill="1" applyBorder="1" applyAlignment="1">
      <alignment horizontal="left" vertical="center"/>
    </xf>
    <xf numFmtId="0" fontId="3" fillId="30" borderId="58" xfId="0" applyFont="1" applyFill="1" applyBorder="1"/>
    <xf numFmtId="0" fontId="3" fillId="30" borderId="59" xfId="0" applyFont="1" applyFill="1" applyBorder="1"/>
    <xf numFmtId="0" fontId="22" fillId="30" borderId="57" xfId="0" applyFont="1" applyFill="1" applyBorder="1" applyAlignment="1">
      <alignment horizontal="left" vertical="center"/>
    </xf>
    <xf numFmtId="0" fontId="0" fillId="25" borderId="60" xfId="0" applyFill="1" applyBorder="1" applyAlignment="1">
      <alignment wrapText="1"/>
    </xf>
    <xf numFmtId="0" fontId="19" fillId="25" borderId="0" xfId="0" applyFont="1" applyFill="1" applyBorder="1"/>
    <xf numFmtId="0" fontId="3" fillId="25" borderId="61" xfId="0" applyFont="1" applyFill="1" applyBorder="1"/>
    <xf numFmtId="0" fontId="0" fillId="30" borderId="58" xfId="0" applyFill="1" applyBorder="1" applyAlignment="1"/>
    <xf numFmtId="0" fontId="45" fillId="25" borderId="0" xfId="0" applyFont="1" applyFill="1" applyBorder="1" applyAlignment="1">
      <alignment horizontal="left" vertical="center" indent="1"/>
    </xf>
    <xf numFmtId="166" fontId="41" fillId="25" borderId="0" xfId="28" applyNumberFormat="1" applyFont="1" applyFill="1" applyBorder="1" applyAlignment="1">
      <alignment horizontal="center" vertical="center"/>
    </xf>
    <xf numFmtId="0" fontId="0" fillId="24" borderId="0" xfId="0" applyFill="1" applyBorder="1" applyAlignment="1"/>
    <xf numFmtId="0" fontId="0" fillId="30" borderId="0" xfId="0" applyFill="1" applyBorder="1"/>
    <xf numFmtId="0" fontId="22" fillId="30" borderId="57" xfId="0" applyFont="1" applyFill="1" applyBorder="1" applyAlignment="1">
      <alignment vertical="center"/>
    </xf>
    <xf numFmtId="0" fontId="0" fillId="30" borderId="57" xfId="0" applyFill="1" applyBorder="1"/>
    <xf numFmtId="0" fontId="0" fillId="30" borderId="58" xfId="0" applyFill="1" applyBorder="1"/>
    <xf numFmtId="0" fontId="97" fillId="25" borderId="17" xfId="0" applyFont="1" applyFill="1" applyBorder="1" applyAlignment="1">
      <alignment vertical="center"/>
    </xf>
    <xf numFmtId="0" fontId="88" fillId="30" borderId="0" xfId="0" applyFont="1" applyFill="1" applyBorder="1"/>
    <xf numFmtId="0" fontId="91" fillId="30" borderId="0" xfId="0" applyFont="1" applyFill="1" applyBorder="1"/>
    <xf numFmtId="0" fontId="98" fillId="25" borderId="10" xfId="0" applyFont="1" applyFill="1" applyBorder="1" applyAlignment="1">
      <alignment horizontal="left" vertical="center" wrapText="1" indent="1"/>
    </xf>
    <xf numFmtId="2" fontId="74" fillId="25" borderId="0" xfId="0" applyNumberFormat="1" applyFont="1" applyFill="1" applyBorder="1" applyAlignment="1">
      <alignment vertical="center" wrapText="1"/>
    </xf>
    <xf numFmtId="2" fontId="75" fillId="25" borderId="0" xfId="0" applyNumberFormat="1" applyFont="1" applyFill="1" applyBorder="1" applyAlignment="1">
      <alignment vertical="center" wrapText="1"/>
    </xf>
    <xf numFmtId="2" fontId="18" fillId="25" borderId="0" xfId="0" applyNumberFormat="1" applyFont="1" applyFill="1" applyBorder="1" applyAlignment="1">
      <alignment vertical="center" wrapText="1"/>
    </xf>
    <xf numFmtId="2" fontId="0" fillId="25" borderId="0" xfId="0" applyNumberFormat="1" applyFill="1" applyBorder="1" applyAlignment="1">
      <alignment vertical="center" wrapText="1"/>
    </xf>
    <xf numFmtId="0" fontId="3" fillId="28" borderId="62" xfId="0" applyFont="1" applyFill="1" applyBorder="1"/>
    <xf numFmtId="0" fontId="3" fillId="28" borderId="63" xfId="0" applyFont="1" applyFill="1" applyBorder="1"/>
    <xf numFmtId="0" fontId="7" fillId="28" borderId="63" xfId="0" applyFont="1" applyFill="1" applyBorder="1" applyAlignment="1">
      <alignment horizontal="center" vertical="center" wrapText="1"/>
    </xf>
    <xf numFmtId="0" fontId="5" fillId="28" borderId="63" xfId="0" applyFont="1" applyFill="1" applyBorder="1" applyAlignment="1">
      <alignment horizontal="center" vertical="center" wrapText="1"/>
    </xf>
    <xf numFmtId="0" fontId="38" fillId="28" borderId="63" xfId="0" applyFont="1" applyFill="1" applyBorder="1" applyAlignment="1">
      <alignment horizontal="center" wrapText="1"/>
    </xf>
    <xf numFmtId="0" fontId="3" fillId="28" borderId="64" xfId="0" applyFont="1" applyFill="1" applyBorder="1"/>
    <xf numFmtId="0" fontId="3" fillId="28" borderId="65" xfId="0" applyFont="1" applyFill="1" applyBorder="1"/>
    <xf numFmtId="0" fontId="3" fillId="28" borderId="66" xfId="0" applyFont="1" applyFill="1" applyBorder="1"/>
    <xf numFmtId="0" fontId="24" fillId="28" borderId="67" xfId="0" applyFont="1" applyFill="1" applyBorder="1"/>
    <xf numFmtId="0" fontId="24" fillId="28" borderId="68" xfId="0" applyFont="1" applyFill="1" applyBorder="1"/>
    <xf numFmtId="0" fontId="24" fillId="28" borderId="69" xfId="0" applyFont="1" applyFill="1" applyBorder="1"/>
    <xf numFmtId="0" fontId="65" fillId="25" borderId="0" xfId="0" applyFont="1" applyFill="1" applyBorder="1" applyAlignment="1">
      <alignment vertical="center"/>
    </xf>
    <xf numFmtId="0" fontId="30" fillId="25" borderId="0" xfId="0" applyFont="1" applyFill="1" applyBorder="1" applyAlignment="1">
      <alignment vertical="center"/>
    </xf>
    <xf numFmtId="0" fontId="0" fillId="25" borderId="25" xfId="0" applyFill="1" applyBorder="1"/>
    <xf numFmtId="0" fontId="0" fillId="26" borderId="0" xfId="0" applyFill="1" applyBorder="1" applyAlignment="1">
      <alignment vertical="center"/>
    </xf>
    <xf numFmtId="0" fontId="0" fillId="0" borderId="0" xfId="0" applyFill="1" applyBorder="1" applyAlignment="1">
      <alignment horizontal="center"/>
    </xf>
    <xf numFmtId="0" fontId="80" fillId="25" borderId="0" xfId="0" applyFont="1" applyFill="1" applyBorder="1" applyAlignment="1">
      <alignment horizontal="center" vertical="center"/>
    </xf>
    <xf numFmtId="0" fontId="0" fillId="26" borderId="0" xfId="0" applyFill="1" applyBorder="1" applyAlignment="1">
      <alignment horizontal="left" vertical="center" wrapText="1" indent="1"/>
    </xf>
    <xf numFmtId="0" fontId="2" fillId="25" borderId="25" xfId="0" applyFont="1" applyFill="1" applyBorder="1" applyAlignment="1">
      <alignment horizontal="left" wrapText="1"/>
    </xf>
    <xf numFmtId="0" fontId="78" fillId="25" borderId="0" xfId="0" applyFont="1" applyFill="1" applyBorder="1" applyAlignment="1">
      <alignment horizontal="left" vertical="center" wrapText="1" indent="1"/>
    </xf>
    <xf numFmtId="0" fontId="0" fillId="25" borderId="70" xfId="0" applyFill="1" applyBorder="1"/>
    <xf numFmtId="0" fontId="0" fillId="0" borderId="21" xfId="0" applyFill="1" applyBorder="1"/>
    <xf numFmtId="2" fontId="18" fillId="25" borderId="71" xfId="0" applyNumberFormat="1" applyFont="1" applyFill="1" applyBorder="1" applyAlignment="1">
      <alignment vertical="center" wrapText="1"/>
    </xf>
    <xf numFmtId="2" fontId="6" fillId="0" borderId="72" xfId="0" applyNumberFormat="1" applyFont="1" applyBorder="1" applyAlignment="1">
      <alignment vertical="center" wrapText="1"/>
    </xf>
    <xf numFmtId="0" fontId="51" fillId="25" borderId="25" xfId="0" applyFont="1" applyFill="1" applyBorder="1" applyAlignment="1">
      <alignment horizontal="center" wrapText="1"/>
    </xf>
    <xf numFmtId="0" fontId="3" fillId="25" borderId="25" xfId="0" applyFont="1" applyFill="1" applyBorder="1" applyAlignment="1">
      <alignment wrapText="1"/>
    </xf>
    <xf numFmtId="2" fontId="6" fillId="25" borderId="19" xfId="0" applyNumberFormat="1" applyFont="1" applyFill="1" applyBorder="1" applyAlignment="1">
      <alignment vertical="center" wrapText="1"/>
    </xf>
    <xf numFmtId="2" fontId="0" fillId="25" borderId="0" xfId="0" applyNumberFormat="1" applyFill="1" applyBorder="1"/>
    <xf numFmtId="0" fontId="3" fillId="25" borderId="25" xfId="0" applyFont="1" applyFill="1" applyBorder="1" applyAlignment="1">
      <alignment horizontal="center" vertical="center"/>
    </xf>
    <xf numFmtId="0" fontId="32" fillId="25" borderId="25" xfId="0" applyFont="1" applyFill="1" applyBorder="1" applyAlignment="1">
      <alignment horizontal="center" vertical="center" wrapText="1"/>
    </xf>
    <xf numFmtId="0" fontId="19" fillId="26" borderId="30" xfId="0" applyFont="1" applyFill="1" applyBorder="1" applyAlignment="1">
      <alignment horizontal="center" wrapText="1"/>
    </xf>
    <xf numFmtId="0" fontId="19" fillId="28" borderId="34" xfId="0" applyFont="1" applyFill="1" applyBorder="1" applyAlignment="1">
      <alignment horizontal="center"/>
    </xf>
    <xf numFmtId="0" fontId="17" fillId="25" borderId="0" xfId="0" applyFont="1" applyFill="1" applyBorder="1" applyAlignment="1">
      <alignment horizontal="center"/>
    </xf>
    <xf numFmtId="0" fontId="4" fillId="25" borderId="73" xfId="0" applyFont="1" applyFill="1" applyBorder="1" applyAlignment="1">
      <alignment horizontal="center" wrapText="1"/>
    </xf>
    <xf numFmtId="0" fontId="5" fillId="25" borderId="0" xfId="0" applyFont="1" applyFill="1" applyBorder="1" applyAlignment="1">
      <alignment wrapText="1"/>
    </xf>
    <xf numFmtId="0" fontId="5" fillId="25" borderId="0" xfId="0" applyFont="1" applyFill="1" applyBorder="1" applyAlignment="1"/>
    <xf numFmtId="0" fontId="108" fillId="25" borderId="74" xfId="36" applyFont="1" applyFill="1" applyBorder="1" applyAlignment="1" applyProtection="1">
      <alignment vertical="center"/>
    </xf>
    <xf numFmtId="0" fontId="0" fillId="25" borderId="75" xfId="0" applyFill="1" applyBorder="1"/>
    <xf numFmtId="0" fontId="5" fillId="25" borderId="74" xfId="0" applyFont="1" applyFill="1" applyBorder="1"/>
    <xf numFmtId="0" fontId="0" fillId="25" borderId="76" xfId="0" applyFill="1" applyBorder="1" applyAlignment="1">
      <alignment wrapText="1"/>
    </xf>
    <xf numFmtId="0" fontId="0" fillId="25" borderId="77" xfId="0" applyFill="1" applyBorder="1" applyAlignment="1">
      <alignment wrapText="1"/>
    </xf>
    <xf numFmtId="0" fontId="5" fillId="25" borderId="78" xfId="0" applyFont="1" applyFill="1" applyBorder="1"/>
    <xf numFmtId="0" fontId="0" fillId="25" borderId="79" xfId="0" applyFill="1" applyBorder="1"/>
    <xf numFmtId="0" fontId="5" fillId="25" borderId="80" xfId="0" applyFont="1" applyFill="1" applyBorder="1"/>
    <xf numFmtId="0" fontId="0" fillId="25" borderId="81" xfId="0" applyFill="1" applyBorder="1"/>
    <xf numFmtId="0" fontId="0" fillId="25" borderId="82" xfId="0" applyFill="1" applyBorder="1"/>
    <xf numFmtId="0" fontId="0" fillId="25" borderId="83" xfId="0" applyFill="1" applyBorder="1"/>
    <xf numFmtId="0" fontId="5" fillId="25" borderId="80" xfId="0" applyFont="1" applyFill="1" applyBorder="1" applyAlignment="1">
      <alignment horizontal="left" indent="1"/>
    </xf>
    <xf numFmtId="0" fontId="5" fillId="25" borderId="78" xfId="0" applyFont="1" applyFill="1" applyBorder="1" applyAlignment="1">
      <alignment horizontal="left"/>
    </xf>
    <xf numFmtId="0" fontId="106" fillId="25" borderId="80" xfId="0" applyFont="1" applyFill="1" applyBorder="1"/>
    <xf numFmtId="0" fontId="3" fillId="25" borderId="79" xfId="0" applyFont="1" applyFill="1" applyBorder="1"/>
    <xf numFmtId="0" fontId="3" fillId="25" borderId="84" xfId="0" applyFont="1" applyFill="1" applyBorder="1"/>
    <xf numFmtId="0" fontId="3" fillId="25" borderId="81" xfId="0" applyFont="1" applyFill="1" applyBorder="1"/>
    <xf numFmtId="0" fontId="0" fillId="31" borderId="29" xfId="0" applyFill="1" applyBorder="1"/>
    <xf numFmtId="0" fontId="0" fillId="31" borderId="0" xfId="0" applyFill="1" applyBorder="1"/>
    <xf numFmtId="0" fontId="0" fillId="31" borderId="36" xfId="0" applyFill="1" applyBorder="1"/>
    <xf numFmtId="0" fontId="5" fillId="31" borderId="31" xfId="0" applyFont="1" applyFill="1" applyBorder="1" applyAlignment="1"/>
    <xf numFmtId="0" fontId="0" fillId="31" borderId="31" xfId="0" applyFill="1" applyBorder="1"/>
    <xf numFmtId="0" fontId="0" fillId="31" borderId="35" xfId="0" applyFill="1" applyBorder="1"/>
    <xf numFmtId="0" fontId="5" fillId="31" borderId="31" xfId="0" applyFont="1" applyFill="1" applyBorder="1" applyAlignment="1">
      <alignment wrapText="1"/>
    </xf>
    <xf numFmtId="0" fontId="0" fillId="31" borderId="31" xfId="0" applyFill="1" applyBorder="1" applyAlignment="1"/>
    <xf numFmtId="0" fontId="0" fillId="31" borderId="32" xfId="0" applyFill="1" applyBorder="1" applyAlignment="1"/>
    <xf numFmtId="0" fontId="0" fillId="31" borderId="27" xfId="0" applyFill="1" applyBorder="1"/>
    <xf numFmtId="0" fontId="107" fillId="31" borderId="27" xfId="0" applyFont="1" applyFill="1" applyBorder="1"/>
    <xf numFmtId="0" fontId="23" fillId="31" borderId="0" xfId="0" applyFont="1" applyFill="1" applyBorder="1"/>
    <xf numFmtId="0" fontId="0" fillId="31" borderId="28" xfId="0" applyFill="1" applyBorder="1"/>
    <xf numFmtId="0" fontId="0" fillId="31" borderId="30" xfId="0" applyFill="1" applyBorder="1"/>
    <xf numFmtId="0" fontId="54" fillId="31" borderId="30" xfId="0" applyFont="1" applyFill="1" applyBorder="1" applyAlignment="1">
      <alignment horizontal="center" wrapText="1"/>
    </xf>
    <xf numFmtId="0" fontId="5" fillId="31" borderId="30" xfId="0" applyFont="1" applyFill="1" applyBorder="1" applyAlignment="1">
      <alignment horizontal="center" wrapText="1"/>
    </xf>
    <xf numFmtId="0" fontId="0" fillId="31" borderId="30" xfId="0" applyFill="1" applyBorder="1" applyAlignment="1"/>
    <xf numFmtId="0" fontId="55" fillId="31" borderId="35" xfId="0" applyFont="1" applyFill="1" applyBorder="1"/>
    <xf numFmtId="0" fontId="23" fillId="31" borderId="76" xfId="0" applyFont="1" applyFill="1" applyBorder="1"/>
    <xf numFmtId="0" fontId="0" fillId="31" borderId="76" xfId="0" applyFill="1" applyBorder="1"/>
    <xf numFmtId="0" fontId="0" fillId="31" borderId="0" xfId="0" applyFill="1" applyBorder="1" applyAlignment="1"/>
    <xf numFmtId="0" fontId="0" fillId="31" borderId="30" xfId="0" applyFill="1" applyBorder="1" applyAlignment="1">
      <alignment wrapText="1"/>
    </xf>
    <xf numFmtId="0" fontId="0" fillId="31" borderId="32" xfId="0" applyFill="1" applyBorder="1"/>
    <xf numFmtId="0" fontId="0" fillId="30" borderId="70" xfId="0" applyFill="1" applyBorder="1"/>
    <xf numFmtId="0" fontId="0" fillId="30" borderId="25" xfId="0" applyFill="1" applyBorder="1"/>
    <xf numFmtId="0" fontId="0" fillId="30" borderId="26" xfId="0" applyFill="1" applyBorder="1"/>
    <xf numFmtId="0" fontId="22" fillId="25" borderId="0" xfId="0" applyFont="1" applyFill="1" applyBorder="1"/>
    <xf numFmtId="0" fontId="17" fillId="26" borderId="0" xfId="0" applyFont="1" applyFill="1" applyBorder="1" applyAlignment="1">
      <alignment horizontal="center" vertical="center"/>
    </xf>
    <xf numFmtId="0" fontId="3" fillId="25" borderId="21" xfId="0" applyFont="1" applyFill="1" applyBorder="1" applyAlignment="1">
      <alignment horizontal="center" wrapText="1"/>
    </xf>
    <xf numFmtId="2" fontId="74" fillId="25" borderId="0" xfId="0" applyNumberFormat="1" applyFont="1" applyFill="1" applyBorder="1" applyAlignment="1">
      <alignment horizontal="center" vertical="center" wrapText="1"/>
    </xf>
    <xf numFmtId="2" fontId="75" fillId="25" borderId="0" xfId="0" applyNumberFormat="1" applyFont="1" applyFill="1" applyBorder="1" applyAlignment="1">
      <alignment horizontal="center" vertical="center" wrapText="1"/>
    </xf>
    <xf numFmtId="2" fontId="0" fillId="25" borderId="0" xfId="0" applyNumberFormat="1" applyFill="1" applyBorder="1" applyAlignment="1">
      <alignment horizontal="center"/>
    </xf>
    <xf numFmtId="2" fontId="18" fillId="25" borderId="0" xfId="0" applyNumberFormat="1" applyFont="1" applyFill="1" applyBorder="1" applyAlignment="1">
      <alignment horizontal="center" vertical="center" wrapText="1"/>
    </xf>
    <xf numFmtId="2" fontId="0" fillId="25" borderId="0" xfId="0" applyNumberFormat="1" applyFill="1" applyBorder="1" applyAlignment="1">
      <alignment horizontal="center" vertical="center" wrapText="1"/>
    </xf>
    <xf numFmtId="0" fontId="0" fillId="25" borderId="0" xfId="0" applyFill="1" applyBorder="1" applyAlignment="1">
      <alignment horizontal="center"/>
    </xf>
    <xf numFmtId="0" fontId="24" fillId="0" borderId="85" xfId="0" applyFont="1" applyBorder="1" applyAlignment="1">
      <alignment vertical="center" wrapText="1"/>
    </xf>
    <xf numFmtId="0" fontId="24" fillId="0" borderId="86" xfId="0" applyFont="1" applyBorder="1" applyAlignment="1">
      <alignment vertical="center" wrapText="1"/>
    </xf>
    <xf numFmtId="0" fontId="24" fillId="0" borderId="87" xfId="0" applyFont="1" applyBorder="1" applyAlignment="1">
      <alignment vertical="center" wrapText="1"/>
    </xf>
    <xf numFmtId="49" fontId="19" fillId="25" borderId="0" xfId="0" applyNumberFormat="1" applyFont="1" applyFill="1" applyBorder="1" applyAlignment="1">
      <alignment horizontal="left" vertical="center" wrapText="1"/>
    </xf>
    <xf numFmtId="0" fontId="3" fillId="26" borderId="88" xfId="0" applyFont="1" applyFill="1" applyBorder="1"/>
    <xf numFmtId="0" fontId="3" fillId="26" borderId="89" xfId="0" applyFont="1" applyFill="1" applyBorder="1"/>
    <xf numFmtId="0" fontId="0" fillId="26" borderId="0" xfId="0" applyFill="1" applyBorder="1" applyAlignment="1">
      <alignment wrapText="1"/>
    </xf>
    <xf numFmtId="0" fontId="17" fillId="26" borderId="27" xfId="0" applyFont="1" applyFill="1" applyBorder="1" applyAlignment="1">
      <alignment horizontal="left" vertical="center"/>
    </xf>
    <xf numFmtId="0" fontId="78" fillId="28" borderId="65" xfId="0" applyFont="1" applyFill="1" applyBorder="1" applyAlignment="1">
      <alignment horizontal="left" vertical="center"/>
    </xf>
    <xf numFmtId="0" fontId="17" fillId="26" borderId="0" xfId="0" applyFont="1" applyFill="1" applyBorder="1" applyProtection="1">
      <protection locked="0"/>
    </xf>
    <xf numFmtId="0" fontId="17" fillId="0" borderId="14" xfId="0" applyFont="1" applyFill="1" applyBorder="1" applyAlignment="1" applyProtection="1">
      <alignment horizontal="center" vertical="center"/>
      <protection locked="0"/>
    </xf>
    <xf numFmtId="0" fontId="17" fillId="26" borderId="0" xfId="0" applyFont="1" applyFill="1" applyBorder="1" applyAlignment="1" applyProtection="1">
      <alignment horizontal="center" vertical="center"/>
      <protection locked="0"/>
    </xf>
    <xf numFmtId="0" fontId="17" fillId="0" borderId="90" xfId="0" applyFont="1" applyFill="1" applyBorder="1" applyAlignment="1" applyProtection="1">
      <alignment horizontal="center" vertical="center"/>
      <protection locked="0"/>
    </xf>
    <xf numFmtId="0" fontId="19" fillId="26" borderId="0" xfId="0" applyFont="1" applyFill="1" applyBorder="1" applyAlignment="1" applyProtection="1">
      <alignment horizontal="center" vertical="center" wrapText="1"/>
      <protection locked="0"/>
    </xf>
    <xf numFmtId="0" fontId="25" fillId="26" borderId="0" xfId="0" applyFont="1" applyFill="1" applyBorder="1" applyAlignment="1" applyProtection="1">
      <alignment horizontal="center" vertical="center" wrapText="1"/>
      <protection locked="0"/>
    </xf>
    <xf numFmtId="0" fontId="14" fillId="24" borderId="0" xfId="0" applyFont="1" applyFill="1"/>
    <xf numFmtId="0" fontId="0" fillId="31" borderId="0" xfId="0" applyFill="1" applyBorder="1" applyAlignment="1">
      <alignment wrapText="1"/>
    </xf>
    <xf numFmtId="0" fontId="3" fillId="25" borderId="91" xfId="0" applyFont="1" applyFill="1" applyBorder="1" applyAlignment="1">
      <alignment wrapText="1"/>
    </xf>
    <xf numFmtId="0" fontId="51" fillId="24" borderId="0" xfId="0" applyFont="1" applyFill="1"/>
    <xf numFmtId="0" fontId="51" fillId="24" borderId="0" xfId="0" applyFont="1" applyFill="1" applyBorder="1" applyAlignment="1">
      <alignment horizontal="center" vertical="center"/>
    </xf>
    <xf numFmtId="0" fontId="51" fillId="24" borderId="0" xfId="0" applyFont="1" applyFill="1" applyBorder="1"/>
    <xf numFmtId="0" fontId="1" fillId="24" borderId="0" xfId="0" applyFont="1" applyFill="1"/>
    <xf numFmtId="0" fontId="1" fillId="24" borderId="0" xfId="0" applyFont="1" applyFill="1" applyBorder="1" applyAlignment="1">
      <alignment vertical="center"/>
    </xf>
    <xf numFmtId="0" fontId="51" fillId="25" borderId="26" xfId="0" applyFont="1" applyFill="1" applyBorder="1" applyAlignment="1">
      <alignment vertical="center" wrapText="1"/>
    </xf>
    <xf numFmtId="0" fontId="51" fillId="24" borderId="0" xfId="0" applyFont="1" applyFill="1" applyBorder="1" applyAlignment="1">
      <alignment vertical="center" wrapText="1"/>
    </xf>
    <xf numFmtId="0" fontId="109" fillId="25" borderId="0" xfId="0" applyFont="1" applyFill="1" applyBorder="1"/>
    <xf numFmtId="0" fontId="109" fillId="25" borderId="81" xfId="0" applyFont="1" applyFill="1" applyBorder="1"/>
    <xf numFmtId="0" fontId="109" fillId="25" borderId="0" xfId="0" applyFont="1" applyFill="1" applyBorder="1" applyAlignment="1">
      <alignment horizontal="left"/>
    </xf>
    <xf numFmtId="0" fontId="109" fillId="25" borderId="0" xfId="0" applyFont="1" applyFill="1" applyBorder="1" applyAlignment="1">
      <alignment horizontal="center"/>
    </xf>
    <xf numFmtId="0" fontId="5" fillId="25" borderId="80" xfId="0" applyFont="1" applyFill="1" applyBorder="1" applyAlignment="1">
      <alignment horizontal="left"/>
    </xf>
    <xf numFmtId="0" fontId="3" fillId="25" borderId="92" xfId="0" applyFont="1" applyFill="1" applyBorder="1" applyAlignment="1">
      <alignment wrapText="1"/>
    </xf>
    <xf numFmtId="0" fontId="0" fillId="25" borderId="92" xfId="0" applyFill="1" applyBorder="1"/>
    <xf numFmtId="0" fontId="3" fillId="25" borderId="10" xfId="0" applyFont="1" applyFill="1" applyBorder="1" applyAlignment="1">
      <alignment wrapText="1"/>
    </xf>
    <xf numFmtId="0" fontId="0" fillId="25" borderId="52" xfId="0" applyFill="1" applyBorder="1"/>
    <xf numFmtId="0" fontId="0" fillId="25" borderId="54" xfId="0" applyFill="1" applyBorder="1"/>
    <xf numFmtId="0" fontId="0" fillId="25" borderId="11" xfId="0" applyFill="1" applyBorder="1"/>
    <xf numFmtId="0" fontId="0" fillId="25" borderId="12" xfId="0" applyFill="1" applyBorder="1"/>
    <xf numFmtId="0" fontId="11" fillId="25" borderId="0" xfId="0" applyFont="1" applyFill="1" applyBorder="1" applyAlignment="1">
      <alignment horizontal="center" vertical="center" wrapText="1"/>
    </xf>
    <xf numFmtId="4" fontId="19" fillId="25" borderId="0" xfId="28" applyNumberFormat="1" applyFont="1" applyFill="1" applyBorder="1" applyAlignment="1">
      <alignment horizontal="right" wrapText="1"/>
    </xf>
    <xf numFmtId="43" fontId="19" fillId="25" borderId="0" xfId="28" applyFont="1" applyFill="1" applyBorder="1" applyAlignment="1">
      <alignment horizontal="right" wrapText="1"/>
    </xf>
    <xf numFmtId="0" fontId="11" fillId="28" borderId="71" xfId="0" applyFont="1" applyFill="1" applyBorder="1" applyAlignment="1">
      <alignment horizontal="center" vertical="center" wrapText="1"/>
    </xf>
    <xf numFmtId="0" fontId="11" fillId="32" borderId="93" xfId="0" applyFont="1" applyFill="1" applyBorder="1" applyAlignment="1">
      <alignment horizontal="center" vertical="center" wrapText="1"/>
    </xf>
    <xf numFmtId="0" fontId="11" fillId="27" borderId="94" xfId="0" applyFont="1" applyFill="1" applyBorder="1" applyAlignment="1">
      <alignment horizontal="center" vertical="center" wrapText="1"/>
    </xf>
    <xf numFmtId="0" fontId="40" fillId="25" borderId="51" xfId="0" applyFont="1" applyFill="1" applyBorder="1" applyAlignment="1">
      <alignment wrapText="1"/>
    </xf>
    <xf numFmtId="0" fontId="40" fillId="25" borderId="0" xfId="0" applyFont="1" applyFill="1" applyBorder="1" applyAlignment="1">
      <alignment wrapText="1"/>
    </xf>
    <xf numFmtId="0" fontId="33" fillId="25" borderId="95" xfId="0" applyFont="1" applyFill="1" applyBorder="1" applyAlignment="1">
      <alignment vertical="center" wrapText="1"/>
    </xf>
    <xf numFmtId="0" fontId="33" fillId="25" borderId="0" xfId="0" applyFont="1" applyFill="1" applyBorder="1" applyAlignment="1">
      <alignment horizontal="left" vertical="center" wrapText="1" indent="1"/>
    </xf>
    <xf numFmtId="0" fontId="33" fillId="25" borderId="96" xfId="0" applyFont="1" applyFill="1" applyBorder="1" applyAlignment="1">
      <alignment vertical="center" wrapText="1"/>
    </xf>
    <xf numFmtId="0" fontId="11" fillId="26" borderId="97" xfId="0" applyFont="1" applyFill="1" applyBorder="1" applyAlignment="1">
      <alignment horizontal="center" vertical="center" wrapText="1"/>
    </xf>
    <xf numFmtId="0" fontId="33" fillId="25" borderId="98" xfId="0" applyFont="1" applyFill="1" applyBorder="1" applyAlignment="1">
      <alignment horizontal="left" vertical="center" wrapText="1" indent="1"/>
    </xf>
    <xf numFmtId="0" fontId="33" fillId="25" borderId="99" xfId="0" applyFont="1" applyFill="1" applyBorder="1" applyAlignment="1">
      <alignment horizontal="left" vertical="center" wrapText="1" indent="1"/>
    </xf>
    <xf numFmtId="0" fontId="33" fillId="25" borderId="100" xfId="0" applyFont="1" applyFill="1" applyBorder="1" applyAlignment="1">
      <alignment horizontal="left" vertical="center" wrapText="1" indent="1"/>
    </xf>
    <xf numFmtId="0" fontId="3" fillId="25" borderId="0" xfId="0" applyFont="1" applyFill="1" applyBorder="1" applyAlignment="1">
      <alignment horizontal="right" wrapText="1"/>
    </xf>
    <xf numFmtId="0" fontId="11" fillId="31" borderId="101" xfId="0" applyFont="1" applyFill="1" applyBorder="1" applyAlignment="1">
      <alignment horizontal="center" vertical="center" wrapText="1"/>
    </xf>
    <xf numFmtId="0" fontId="1" fillId="24" borderId="0" xfId="0" applyFont="1" applyFill="1" applyBorder="1" applyAlignment="1">
      <alignment horizontal="center" vertical="center"/>
    </xf>
    <xf numFmtId="0" fontId="1" fillId="24" borderId="0" xfId="0" applyFont="1" applyFill="1" applyBorder="1"/>
    <xf numFmtId="3" fontId="19" fillId="26" borderId="102" xfId="28" applyNumberFormat="1" applyFont="1" applyFill="1" applyBorder="1" applyAlignment="1">
      <alignment horizontal="right" wrapText="1"/>
    </xf>
    <xf numFmtId="3" fontId="19" fillId="26" borderId="103" xfId="28" applyNumberFormat="1" applyFont="1" applyFill="1" applyBorder="1" applyAlignment="1">
      <alignment horizontal="right" wrapText="1"/>
    </xf>
    <xf numFmtId="3" fontId="19" fillId="26" borderId="103" xfId="28" applyNumberFormat="1" applyFont="1" applyFill="1" applyBorder="1" applyAlignment="1">
      <alignment horizontal="right"/>
    </xf>
    <xf numFmtId="3" fontId="19" fillId="26" borderId="104" xfId="28" applyNumberFormat="1" applyFont="1" applyFill="1" applyBorder="1" applyAlignment="1">
      <alignment horizontal="right" wrapText="1"/>
    </xf>
    <xf numFmtId="3" fontId="19" fillId="26" borderId="105" xfId="28" applyNumberFormat="1" applyFont="1" applyFill="1" applyBorder="1" applyAlignment="1">
      <alignment horizontal="right" wrapText="1"/>
    </xf>
    <xf numFmtId="3" fontId="19" fillId="28" borderId="106" xfId="28" applyNumberFormat="1" applyFont="1" applyFill="1" applyBorder="1" applyAlignment="1">
      <alignment horizontal="right" wrapText="1"/>
    </xf>
    <xf numFmtId="3" fontId="19" fillId="28" borderId="107" xfId="28" applyNumberFormat="1" applyFont="1" applyFill="1" applyBorder="1" applyAlignment="1">
      <alignment horizontal="right" wrapText="1"/>
    </xf>
    <xf numFmtId="3" fontId="19" fillId="28" borderId="108" xfId="28" applyNumberFormat="1" applyFont="1" applyFill="1" applyBorder="1" applyAlignment="1">
      <alignment horizontal="right" wrapText="1"/>
    </xf>
    <xf numFmtId="169" fontId="3" fillId="25" borderId="0" xfId="29" applyNumberFormat="1" applyFont="1" applyFill="1" applyBorder="1" applyAlignment="1">
      <alignment horizontal="right" wrapText="1"/>
    </xf>
    <xf numFmtId="0" fontId="136" fillId="24" borderId="0" xfId="0" applyFont="1" applyFill="1"/>
    <xf numFmtId="0" fontId="2" fillId="25" borderId="10" xfId="0" applyFont="1" applyFill="1" applyBorder="1" applyAlignment="1">
      <alignment wrapText="1"/>
    </xf>
    <xf numFmtId="0" fontId="2" fillId="25" borderId="0" xfId="0" applyFont="1" applyFill="1" applyBorder="1" applyAlignment="1">
      <alignment wrapText="1"/>
    </xf>
    <xf numFmtId="2" fontId="24" fillId="24" borderId="0" xfId="0" applyNumberFormat="1" applyFont="1" applyFill="1"/>
    <xf numFmtId="2" fontId="6" fillId="25" borderId="0" xfId="0" applyNumberFormat="1" applyFont="1" applyFill="1" applyBorder="1" applyAlignment="1">
      <alignment vertical="center" wrapText="1"/>
    </xf>
    <xf numFmtId="0" fontId="2" fillId="28" borderId="42" xfId="0" applyFont="1" applyFill="1" applyBorder="1" applyAlignment="1">
      <alignment horizontal="center"/>
    </xf>
    <xf numFmtId="2" fontId="6" fillId="0" borderId="0" xfId="0" applyNumberFormat="1" applyFont="1" applyBorder="1" applyAlignment="1">
      <alignment vertical="center" wrapText="1"/>
    </xf>
    <xf numFmtId="0" fontId="3" fillId="25" borderId="18" xfId="0" applyFont="1" applyFill="1" applyBorder="1" applyAlignment="1">
      <alignment wrapText="1"/>
    </xf>
    <xf numFmtId="0" fontId="136" fillId="26" borderId="0" xfId="0" applyFont="1" applyFill="1" applyBorder="1"/>
    <xf numFmtId="0" fontId="136" fillId="0" borderId="0" xfId="0" applyFont="1" applyFill="1" applyBorder="1"/>
    <xf numFmtId="0" fontId="136" fillId="28" borderId="66" xfId="0" applyFont="1" applyFill="1" applyBorder="1"/>
    <xf numFmtId="0" fontId="59" fillId="28" borderId="0" xfId="0" applyFont="1" applyFill="1" applyBorder="1" applyAlignment="1">
      <alignment horizontal="center" vertical="center" wrapText="1"/>
    </xf>
    <xf numFmtId="0" fontId="136" fillId="28" borderId="0" xfId="0" applyFont="1" applyFill="1" applyBorder="1"/>
    <xf numFmtId="0" fontId="24" fillId="26" borderId="0" xfId="0" applyFont="1" applyFill="1" applyBorder="1" applyAlignment="1">
      <alignment horizontal="center" wrapText="1"/>
    </xf>
    <xf numFmtId="0" fontId="136" fillId="25" borderId="0" xfId="0" applyFont="1" applyFill="1" applyBorder="1"/>
    <xf numFmtId="3" fontId="19" fillId="27" borderId="93" xfId="28" applyNumberFormat="1" applyFont="1" applyFill="1" applyBorder="1" applyAlignment="1">
      <alignment horizontal="right" wrapText="1"/>
    </xf>
    <xf numFmtId="3" fontId="19" fillId="27" borderId="109" xfId="28" applyNumberFormat="1" applyFont="1" applyFill="1" applyBorder="1" applyAlignment="1">
      <alignment horizontal="right" wrapText="1"/>
    </xf>
    <xf numFmtId="3" fontId="19" fillId="27" borderId="110" xfId="28" applyNumberFormat="1" applyFont="1" applyFill="1" applyBorder="1" applyAlignment="1">
      <alignment horizontal="right" wrapText="1"/>
    </xf>
    <xf numFmtId="3" fontId="19" fillId="27" borderId="93" xfId="28" applyNumberFormat="1" applyFont="1" applyFill="1" applyBorder="1" applyAlignment="1">
      <alignment horizontal="right"/>
    </xf>
    <xf numFmtId="3" fontId="19" fillId="27" borderId="111" xfId="28" applyNumberFormat="1" applyFont="1" applyFill="1" applyBorder="1" applyAlignment="1">
      <alignment horizontal="right"/>
    </xf>
    <xf numFmtId="3" fontId="19" fillId="27" borderId="111" xfId="28" applyNumberFormat="1" applyFont="1" applyFill="1" applyBorder="1" applyAlignment="1">
      <alignment horizontal="right" wrapText="1"/>
    </xf>
    <xf numFmtId="3" fontId="19" fillId="27" borderId="112" xfId="28" applyNumberFormat="1" applyFont="1" applyFill="1" applyBorder="1" applyAlignment="1">
      <alignment horizontal="right" wrapText="1"/>
    </xf>
    <xf numFmtId="168" fontId="19" fillId="31" borderId="113" xfId="28" applyNumberFormat="1" applyFont="1" applyFill="1" applyBorder="1" applyAlignment="1">
      <alignment horizontal="right" wrapText="1"/>
    </xf>
    <xf numFmtId="168" fontId="19" fillId="31" borderId="114" xfId="28" applyNumberFormat="1" applyFont="1" applyFill="1" applyBorder="1" applyAlignment="1">
      <alignment horizontal="right" wrapText="1"/>
    </xf>
    <xf numFmtId="168" fontId="19" fillId="31" borderId="115" xfId="28" applyNumberFormat="1" applyFont="1" applyFill="1" applyBorder="1" applyAlignment="1">
      <alignment horizontal="right" wrapText="1"/>
    </xf>
    <xf numFmtId="168" fontId="3" fillId="25" borderId="0" xfId="0" applyNumberFormat="1" applyFont="1" applyFill="1" applyBorder="1" applyAlignment="1">
      <alignment horizontal="right" wrapText="1"/>
    </xf>
    <xf numFmtId="44" fontId="19" fillId="32" borderId="116" xfId="29" applyNumberFormat="1" applyFont="1" applyFill="1" applyBorder="1" applyAlignment="1">
      <alignment horizontal="right" wrapText="1"/>
    </xf>
    <xf numFmtId="44" fontId="19" fillId="32" borderId="111" xfId="29" applyNumberFormat="1" applyFont="1" applyFill="1" applyBorder="1" applyAlignment="1">
      <alignment horizontal="right" wrapText="1"/>
    </xf>
    <xf numFmtId="44" fontId="19" fillId="32" borderId="112" xfId="29" applyNumberFormat="1" applyFont="1" applyFill="1" applyBorder="1" applyAlignment="1">
      <alignment horizontal="right" wrapText="1"/>
    </xf>
    <xf numFmtId="0" fontId="0" fillId="25" borderId="91" xfId="0" applyFill="1" applyBorder="1"/>
    <xf numFmtId="0" fontId="17" fillId="25" borderId="0" xfId="0" applyFont="1" applyFill="1" applyBorder="1" applyAlignment="1">
      <alignment vertical="center" wrapText="1"/>
    </xf>
    <xf numFmtId="3" fontId="150" fillId="25" borderId="0" xfId="28" applyNumberFormat="1" applyFont="1" applyFill="1" applyBorder="1" applyAlignment="1">
      <alignment vertical="center"/>
    </xf>
    <xf numFmtId="3" fontId="9" fillId="25" borderId="0" xfId="28" applyNumberFormat="1" applyFont="1" applyFill="1" applyBorder="1" applyAlignment="1">
      <alignment horizontal="right" vertical="center"/>
    </xf>
    <xf numFmtId="0" fontId="3" fillId="25" borderId="0" xfId="0" applyFont="1" applyFill="1" applyBorder="1" applyAlignment="1">
      <alignment horizontal="left" indent="4"/>
    </xf>
    <xf numFmtId="164" fontId="11" fillId="28" borderId="0" xfId="0" applyNumberFormat="1" applyFont="1" applyFill="1" applyBorder="1" applyAlignment="1">
      <alignment horizontal="center" vertical="center" wrapText="1"/>
    </xf>
    <xf numFmtId="164" fontId="19" fillId="28" borderId="34" xfId="0" applyNumberFormat="1" applyFont="1" applyFill="1" applyBorder="1" applyAlignment="1">
      <alignment horizontal="center"/>
    </xf>
    <xf numFmtId="164" fontId="17" fillId="28" borderId="0" xfId="0" applyNumberFormat="1" applyFont="1" applyFill="1" applyBorder="1" applyAlignment="1">
      <alignment horizontal="center"/>
    </xf>
    <xf numFmtId="2" fontId="3" fillId="25" borderId="0" xfId="0" applyNumberFormat="1" applyFont="1" applyFill="1" applyBorder="1"/>
    <xf numFmtId="0" fontId="5" fillId="25" borderId="0" xfId="0" applyFont="1" applyFill="1" applyBorder="1"/>
    <xf numFmtId="44" fontId="5" fillId="25" borderId="73" xfId="29" applyFont="1" applyFill="1" applyBorder="1"/>
    <xf numFmtId="0" fontId="7" fillId="30" borderId="117" xfId="0" applyFont="1" applyFill="1" applyBorder="1" applyAlignment="1">
      <alignment horizontal="center" wrapText="1"/>
    </xf>
    <xf numFmtId="0" fontId="7" fillId="30" borderId="117" xfId="0" applyFont="1" applyFill="1" applyBorder="1" applyAlignment="1">
      <alignment horizontal="center" vertical="center" wrapText="1"/>
    </xf>
    <xf numFmtId="0" fontId="7" fillId="30" borderId="118" xfId="0" applyFont="1" applyFill="1" applyBorder="1" applyAlignment="1">
      <alignment horizontal="center" wrapText="1"/>
    </xf>
    <xf numFmtId="0" fontId="5" fillId="25" borderId="74" xfId="0" applyFont="1" applyFill="1" applyBorder="1" applyAlignment="1"/>
    <xf numFmtId="0" fontId="0" fillId="25" borderId="75" xfId="0" applyFill="1" applyBorder="1" applyAlignment="1">
      <alignment wrapText="1"/>
    </xf>
    <xf numFmtId="167" fontId="152" fillId="25" borderId="76" xfId="43" applyNumberFormat="1" applyFont="1" applyFill="1" applyBorder="1"/>
    <xf numFmtId="167" fontId="152" fillId="25" borderId="0" xfId="43" applyNumberFormat="1" applyFont="1" applyFill="1" applyBorder="1" applyAlignment="1">
      <alignment horizontal="left"/>
    </xf>
    <xf numFmtId="0" fontId="56" fillId="25" borderId="80" xfId="36" applyFont="1" applyFill="1" applyBorder="1" applyAlignment="1" applyProtection="1"/>
    <xf numFmtId="167" fontId="157" fillId="25" borderId="0" xfId="0" applyNumberFormat="1" applyFont="1" applyFill="1" applyBorder="1" applyAlignment="1">
      <alignment horizontal="center"/>
    </xf>
    <xf numFmtId="0" fontId="5" fillId="25" borderId="80" xfId="36" applyFont="1" applyFill="1" applyBorder="1" applyAlignment="1" applyProtection="1"/>
    <xf numFmtId="0" fontId="136" fillId="25" borderId="81" xfId="0" applyFont="1" applyFill="1" applyBorder="1"/>
    <xf numFmtId="0" fontId="112" fillId="33" borderId="73" xfId="0" applyFont="1" applyFill="1" applyBorder="1" applyAlignment="1">
      <alignment horizontal="center" wrapText="1"/>
    </xf>
    <xf numFmtId="0" fontId="24" fillId="24" borderId="0" xfId="0" applyFont="1" applyFill="1" applyAlignment="1">
      <alignment horizontal="right" wrapText="1"/>
    </xf>
    <xf numFmtId="0" fontId="153" fillId="26" borderId="30" xfId="0" applyFont="1" applyFill="1" applyBorder="1" applyAlignment="1">
      <alignment horizontal="center" wrapText="1"/>
    </xf>
    <xf numFmtId="0" fontId="33" fillId="25" borderId="0" xfId="0" applyFont="1" applyFill="1" applyBorder="1" applyAlignment="1">
      <alignment horizontal="center"/>
    </xf>
    <xf numFmtId="0" fontId="33" fillId="28" borderId="66" xfId="0" applyFont="1" applyFill="1" applyBorder="1" applyAlignment="1">
      <alignment horizontal="center"/>
    </xf>
    <xf numFmtId="0" fontId="136" fillId="25" borderId="25" xfId="0" applyFont="1" applyFill="1" applyBorder="1"/>
    <xf numFmtId="0" fontId="154" fillId="28" borderId="0" xfId="0" applyFont="1" applyFill="1" applyBorder="1" applyAlignment="1">
      <alignment horizontal="center" vertical="center" wrapText="1"/>
    </xf>
    <xf numFmtId="0" fontId="24" fillId="26" borderId="14" xfId="0" applyFont="1" applyFill="1" applyBorder="1" applyAlignment="1">
      <alignment horizontal="center" vertical="center" wrapText="1"/>
    </xf>
    <xf numFmtId="0" fontId="24" fillId="24" borderId="23" xfId="0" applyFont="1" applyFill="1" applyBorder="1" applyAlignment="1">
      <alignment horizontal="center" vertical="center" wrapText="1"/>
    </xf>
    <xf numFmtId="0" fontId="145" fillId="28" borderId="0" xfId="0" applyFont="1" applyFill="1" applyBorder="1"/>
    <xf numFmtId="164" fontId="3" fillId="25" borderId="0" xfId="0" applyNumberFormat="1" applyFont="1" applyFill="1" applyBorder="1"/>
    <xf numFmtId="3" fontId="9" fillId="25" borderId="0" xfId="28" applyNumberFormat="1" applyFont="1" applyFill="1" applyBorder="1" applyAlignment="1">
      <alignment horizontal="center"/>
    </xf>
    <xf numFmtId="1" fontId="9" fillId="25" borderId="0" xfId="0" applyNumberFormat="1" applyFont="1" applyFill="1" applyBorder="1" applyAlignment="1">
      <alignment horizontal="center"/>
    </xf>
    <xf numFmtId="3" fontId="9" fillId="25" borderId="0" xfId="0" applyNumberFormat="1" applyFont="1" applyFill="1" applyBorder="1" applyAlignment="1">
      <alignment horizontal="center"/>
    </xf>
    <xf numFmtId="3" fontId="158" fillId="25" borderId="0" xfId="28" applyNumberFormat="1" applyFont="1" applyFill="1" applyBorder="1" applyAlignment="1">
      <alignment horizontal="right" vertical="center"/>
    </xf>
    <xf numFmtId="1" fontId="5" fillId="25" borderId="0" xfId="0" applyNumberFormat="1" applyFont="1" applyFill="1" applyBorder="1" applyAlignment="1">
      <alignment horizontal="center"/>
    </xf>
    <xf numFmtId="164" fontId="113" fillId="28" borderId="0" xfId="0" applyNumberFormat="1" applyFont="1" applyFill="1" applyBorder="1" applyAlignment="1">
      <alignment horizontal="center"/>
    </xf>
    <xf numFmtId="164" fontId="113" fillId="0" borderId="0" xfId="0" applyNumberFormat="1" applyFont="1" applyFill="1" applyBorder="1" applyAlignment="1">
      <alignment horizontal="center"/>
    </xf>
    <xf numFmtId="164" fontId="3" fillId="0" borderId="0" xfId="0" applyNumberFormat="1" applyFont="1" applyBorder="1"/>
    <xf numFmtId="164" fontId="17" fillId="0" borderId="0" xfId="0" applyNumberFormat="1" applyFont="1" applyFill="1" applyBorder="1" applyAlignment="1">
      <alignment horizontal="center" vertical="center"/>
    </xf>
    <xf numFmtId="165" fontId="17" fillId="0" borderId="0" xfId="28" applyNumberFormat="1" applyFont="1" applyFill="1" applyBorder="1" applyAlignment="1">
      <alignment horizontal="center" vertical="center"/>
    </xf>
    <xf numFmtId="165" fontId="17" fillId="25" borderId="0" xfId="28" applyNumberFormat="1" applyFont="1" applyFill="1" applyBorder="1" applyAlignment="1">
      <alignment horizontal="center" vertical="center"/>
    </xf>
    <xf numFmtId="164" fontId="17" fillId="25" borderId="0" xfId="0" applyNumberFormat="1" applyFont="1" applyFill="1" applyBorder="1" applyAlignment="1">
      <alignment horizontal="center" vertical="center"/>
    </xf>
    <xf numFmtId="0" fontId="163" fillId="24" borderId="0" xfId="0" applyFont="1" applyFill="1"/>
    <xf numFmtId="0" fontId="164" fillId="24" borderId="0" xfId="0" applyFont="1" applyFill="1"/>
    <xf numFmtId="44" fontId="164" fillId="24" borderId="0" xfId="29" applyFont="1" applyFill="1"/>
    <xf numFmtId="44" fontId="164" fillId="24" borderId="0" xfId="0" applyNumberFormat="1" applyFont="1" applyFill="1"/>
    <xf numFmtId="0" fontId="0" fillId="0" borderId="0" xfId="0" applyFill="1"/>
    <xf numFmtId="0" fontId="24" fillId="0" borderId="0" xfId="0" applyFont="1" applyFill="1" applyAlignment="1">
      <alignment wrapText="1"/>
    </xf>
    <xf numFmtId="0" fontId="3" fillId="0" borderId="0" xfId="0" applyFont="1" applyFill="1"/>
    <xf numFmtId="0" fontId="24" fillId="0" borderId="0" xfId="0" applyFont="1" applyFill="1" applyAlignment="1">
      <alignment horizontal="center" wrapText="1"/>
    </xf>
    <xf numFmtId="0" fontId="24" fillId="0" borderId="0" xfId="0" applyFont="1" applyFill="1"/>
    <xf numFmtId="0" fontId="121" fillId="0" borderId="0" xfId="0" applyFont="1" applyFill="1"/>
    <xf numFmtId="39" fontId="120" fillId="0" borderId="0" xfId="0" applyNumberFormat="1" applyFont="1" applyFill="1"/>
    <xf numFmtId="0" fontId="51" fillId="0" borderId="0" xfId="0" applyFont="1" applyFill="1"/>
    <xf numFmtId="0" fontId="49" fillId="0" borderId="0" xfId="0" applyFont="1" applyFill="1"/>
    <xf numFmtId="0" fontId="100" fillId="30" borderId="0" xfId="0" applyFont="1" applyFill="1" applyBorder="1" applyAlignment="1"/>
    <xf numFmtId="164" fontId="0" fillId="24" borderId="0" xfId="0" applyNumberFormat="1" applyFill="1"/>
    <xf numFmtId="0" fontId="19" fillId="25" borderId="0" xfId="0" applyFont="1" applyFill="1" applyBorder="1" applyAlignment="1">
      <alignment horizontal="left" vertical="center" wrapText="1"/>
    </xf>
    <xf numFmtId="0" fontId="11" fillId="0" borderId="85" xfId="0" applyFont="1" applyBorder="1" applyAlignment="1">
      <alignment horizontal="center" vertical="center" wrapText="1"/>
    </xf>
    <xf numFmtId="0" fontId="11" fillId="0" borderId="120" xfId="0" applyFont="1" applyBorder="1" applyAlignment="1">
      <alignment horizontal="center" vertical="center" wrapText="1"/>
    </xf>
    <xf numFmtId="0" fontId="19" fillId="25" borderId="121" xfId="0" applyFont="1" applyFill="1" applyBorder="1" applyAlignment="1" applyProtection="1">
      <alignment horizontal="center" vertical="center" wrapText="1"/>
      <protection locked="0"/>
    </xf>
    <xf numFmtId="0" fontId="19" fillId="25" borderId="122" xfId="0" applyFont="1" applyFill="1" applyBorder="1" applyAlignment="1" applyProtection="1">
      <alignment horizontal="center" vertical="center" wrapText="1"/>
      <protection locked="0"/>
    </xf>
    <xf numFmtId="0" fontId="19" fillId="25" borderId="123" xfId="0" applyFont="1" applyFill="1" applyBorder="1" applyAlignment="1" applyProtection="1">
      <alignment horizontal="center" vertical="center" wrapText="1"/>
      <protection locked="0"/>
    </xf>
    <xf numFmtId="0" fontId="19" fillId="25" borderId="124" xfId="0" applyFont="1" applyFill="1" applyBorder="1" applyAlignment="1" applyProtection="1">
      <alignment horizontal="center" vertical="center" wrapText="1"/>
      <protection locked="0"/>
    </xf>
    <xf numFmtId="0" fontId="19" fillId="25" borderId="125" xfId="0" applyFont="1" applyFill="1" applyBorder="1" applyAlignment="1" applyProtection="1">
      <alignment horizontal="center" vertical="center" wrapText="1"/>
      <protection locked="0"/>
    </xf>
    <xf numFmtId="164" fontId="11" fillId="31" borderId="123" xfId="0" applyNumberFormat="1" applyFont="1" applyFill="1" applyBorder="1" applyAlignment="1">
      <alignment horizontal="center" vertical="center" wrapText="1"/>
    </xf>
    <xf numFmtId="164" fontId="11" fillId="31" borderId="124" xfId="0" applyNumberFormat="1" applyFont="1" applyFill="1" applyBorder="1" applyAlignment="1">
      <alignment horizontal="center" vertical="center" wrapText="1"/>
    </xf>
    <xf numFmtId="164" fontId="11" fillId="31" borderId="125" xfId="0" applyNumberFormat="1" applyFont="1" applyFill="1" applyBorder="1" applyAlignment="1">
      <alignment horizontal="center" vertical="center" wrapText="1"/>
    </xf>
    <xf numFmtId="0" fontId="19" fillId="25" borderId="126" xfId="0" applyFont="1" applyFill="1" applyBorder="1" applyAlignment="1" applyProtection="1">
      <alignment horizontal="center" wrapText="1"/>
      <protection locked="0"/>
    </xf>
    <xf numFmtId="0" fontId="19" fillId="25" borderId="127" xfId="0" applyFont="1" applyFill="1" applyBorder="1" applyAlignment="1" applyProtection="1">
      <alignment horizontal="center" wrapText="1"/>
      <protection locked="0"/>
    </xf>
    <xf numFmtId="0" fontId="19" fillId="25" borderId="128" xfId="0" applyFont="1" applyFill="1" applyBorder="1" applyAlignment="1" applyProtection="1">
      <alignment horizontal="center" wrapText="1"/>
      <protection locked="0"/>
    </xf>
    <xf numFmtId="164" fontId="11" fillId="27" borderId="126" xfId="0" applyNumberFormat="1" applyFont="1" applyFill="1" applyBorder="1" applyAlignment="1">
      <alignment horizontal="center" wrapText="1"/>
    </xf>
    <xf numFmtId="164" fontId="11" fillId="27" borderId="127" xfId="0" applyNumberFormat="1" applyFont="1" applyFill="1" applyBorder="1" applyAlignment="1">
      <alignment horizontal="center" wrapText="1"/>
    </xf>
    <xf numFmtId="164" fontId="11" fillId="27" borderId="128" xfId="0" applyNumberFormat="1" applyFont="1" applyFill="1" applyBorder="1" applyAlignment="1">
      <alignment horizontal="center" wrapText="1"/>
    </xf>
    <xf numFmtId="0" fontId="3" fillId="26" borderId="129" xfId="0" applyFont="1" applyFill="1" applyBorder="1" applyAlignment="1">
      <alignment horizontal="center" vertical="center" wrapText="1"/>
    </xf>
    <xf numFmtId="0" fontId="3" fillId="26" borderId="48" xfId="0" applyFont="1" applyFill="1" applyBorder="1" applyAlignment="1">
      <alignment horizontal="center" vertical="center" wrapText="1"/>
    </xf>
    <xf numFmtId="0" fontId="3" fillId="28" borderId="129" xfId="0" applyFont="1" applyFill="1" applyBorder="1" applyAlignment="1">
      <alignment horizontal="center" vertical="center" wrapText="1"/>
    </xf>
    <xf numFmtId="0" fontId="11" fillId="24" borderId="130" xfId="0" applyFont="1" applyFill="1" applyBorder="1" applyAlignment="1">
      <alignment horizontal="center" vertical="center" wrapText="1"/>
    </xf>
    <xf numFmtId="0" fontId="45" fillId="26" borderId="0" xfId="0" applyFont="1" applyFill="1" applyBorder="1" applyAlignment="1">
      <alignment vertical="center" wrapText="1"/>
    </xf>
    <xf numFmtId="0" fontId="19" fillId="25" borderId="131" xfId="0" applyFont="1" applyFill="1" applyBorder="1" applyAlignment="1" applyProtection="1">
      <alignment horizontal="center" vertical="center" wrapText="1"/>
      <protection locked="0"/>
    </xf>
    <xf numFmtId="0" fontId="17" fillId="25" borderId="130" xfId="0" applyFont="1" applyFill="1" applyBorder="1" applyAlignment="1" applyProtection="1">
      <alignment horizontal="center" vertical="center" wrapText="1"/>
      <protection locked="0"/>
    </xf>
    <xf numFmtId="0" fontId="17" fillId="32" borderId="132" xfId="0" applyFont="1" applyFill="1" applyBorder="1" applyAlignment="1">
      <alignment horizontal="center" vertical="center" wrapText="1"/>
    </xf>
    <xf numFmtId="0" fontId="0" fillId="26" borderId="28" xfId="0" applyFill="1" applyBorder="1"/>
    <xf numFmtId="0" fontId="0" fillId="26" borderId="31" xfId="0" applyFill="1" applyBorder="1"/>
    <xf numFmtId="0" fontId="3" fillId="26" borderId="31" xfId="0" applyFont="1" applyFill="1" applyBorder="1" applyAlignment="1">
      <alignment wrapText="1"/>
    </xf>
    <xf numFmtId="0" fontId="17" fillId="26" borderId="31" xfId="0" applyFont="1" applyFill="1" applyBorder="1" applyAlignment="1">
      <alignment horizontal="center" vertical="center"/>
    </xf>
    <xf numFmtId="0" fontId="0" fillId="26" borderId="32" xfId="0" applyFill="1" applyBorder="1"/>
    <xf numFmtId="0" fontId="17" fillId="25" borderId="48" xfId="0" applyFont="1" applyFill="1" applyBorder="1" applyAlignment="1" applyProtection="1">
      <alignment horizontal="center" vertical="center"/>
      <protection locked="0"/>
    </xf>
    <xf numFmtId="0" fontId="11" fillId="24" borderId="45" xfId="0" applyFont="1" applyFill="1" applyBorder="1" applyAlignment="1">
      <alignment horizontal="center" vertical="center" wrapText="1"/>
    </xf>
    <xf numFmtId="0" fontId="17" fillId="25" borderId="45" xfId="0" applyFont="1" applyFill="1" applyBorder="1" applyAlignment="1" applyProtection="1">
      <alignment horizontal="center" vertical="center"/>
      <protection locked="0"/>
    </xf>
    <xf numFmtId="0" fontId="11" fillId="26" borderId="30" xfId="0" applyFont="1" applyFill="1" applyBorder="1" applyAlignment="1">
      <alignment horizontal="center" vertical="center" wrapText="1"/>
    </xf>
    <xf numFmtId="0" fontId="18" fillId="26" borderId="30" xfId="0" applyFont="1" applyFill="1" applyBorder="1" applyAlignment="1">
      <alignment horizontal="center" vertical="center"/>
    </xf>
    <xf numFmtId="0" fontId="33" fillId="26" borderId="30" xfId="0" applyFont="1" applyFill="1" applyBorder="1" applyAlignment="1">
      <alignment horizontal="center" vertical="center" wrapText="1"/>
    </xf>
    <xf numFmtId="0" fontId="3" fillId="26" borderId="36" xfId="0" applyFont="1" applyFill="1" applyBorder="1"/>
    <xf numFmtId="0" fontId="3" fillId="26" borderId="31" xfId="0" applyFont="1" applyFill="1" applyBorder="1" applyAlignment="1">
      <alignment vertical="center" wrapText="1"/>
    </xf>
    <xf numFmtId="0" fontId="45" fillId="26" borderId="31" xfId="0" applyFont="1" applyFill="1" applyBorder="1" applyAlignment="1">
      <alignment vertical="center" wrapText="1"/>
    </xf>
    <xf numFmtId="0" fontId="0" fillId="28" borderId="64" xfId="0" applyFill="1" applyBorder="1"/>
    <xf numFmtId="0" fontId="78" fillId="28" borderId="65" xfId="0" applyFont="1" applyFill="1" applyBorder="1" applyAlignment="1">
      <alignment vertical="center"/>
    </xf>
    <xf numFmtId="0" fontId="0" fillId="28" borderId="65" xfId="0" applyFill="1" applyBorder="1"/>
    <xf numFmtId="0" fontId="0" fillId="28" borderId="62" xfId="0" applyFill="1" applyBorder="1"/>
    <xf numFmtId="0" fontId="0" fillId="28" borderId="66" xfId="0" applyFill="1" applyBorder="1"/>
    <xf numFmtId="0" fontId="11" fillId="28" borderId="63" xfId="0" applyFont="1" applyFill="1" applyBorder="1" applyAlignment="1">
      <alignment horizontal="center" vertical="center" wrapText="1"/>
    </xf>
    <xf numFmtId="0" fontId="80" fillId="28" borderId="66" xfId="0" applyFont="1" applyFill="1" applyBorder="1" applyAlignment="1">
      <alignment horizontal="left" vertical="center"/>
    </xf>
    <xf numFmtId="0" fontId="0" fillId="28" borderId="63" xfId="0" applyFill="1" applyBorder="1"/>
    <xf numFmtId="0" fontId="0" fillId="28" borderId="67" xfId="0" applyFill="1" applyBorder="1"/>
    <xf numFmtId="0" fontId="0" fillId="28" borderId="68" xfId="0" applyFill="1" applyBorder="1"/>
    <xf numFmtId="0" fontId="0" fillId="28" borderId="69" xfId="0" applyFill="1" applyBorder="1"/>
    <xf numFmtId="0" fontId="67" fillId="28" borderId="65" xfId="0" applyFont="1" applyFill="1" applyBorder="1" applyAlignment="1">
      <alignment vertical="center"/>
    </xf>
    <xf numFmtId="0" fontId="3" fillId="28" borderId="67" xfId="0" applyFont="1" applyFill="1" applyBorder="1"/>
    <xf numFmtId="0" fontId="3" fillId="28" borderId="68" xfId="0" applyFont="1" applyFill="1" applyBorder="1"/>
    <xf numFmtId="0" fontId="3" fillId="28" borderId="69" xfId="0" applyFont="1" applyFill="1" applyBorder="1"/>
    <xf numFmtId="49" fontId="19" fillId="25" borderId="0" xfId="0" applyNumberFormat="1" applyFont="1" applyFill="1" applyBorder="1" applyAlignment="1">
      <alignment horizontal="left" vertical="top" wrapText="1"/>
    </xf>
    <xf numFmtId="0" fontId="4" fillId="25" borderId="133" xfId="0" applyFont="1" applyFill="1" applyBorder="1" applyAlignment="1">
      <alignment horizontal="left" vertical="center" wrapText="1"/>
    </xf>
    <xf numFmtId="0" fontId="4" fillId="25" borderId="134" xfId="0" applyFont="1" applyFill="1" applyBorder="1" applyAlignment="1">
      <alignment horizontal="left" vertical="center" wrapText="1"/>
    </xf>
    <xf numFmtId="0" fontId="4" fillId="25" borderId="135" xfId="0" applyFont="1" applyFill="1" applyBorder="1" applyAlignment="1">
      <alignment horizontal="left" vertical="center" wrapText="1"/>
    </xf>
    <xf numFmtId="0" fontId="4" fillId="25" borderId="136" xfId="0" applyFont="1" applyFill="1" applyBorder="1" applyAlignment="1">
      <alignment horizontal="left" vertical="center" wrapText="1"/>
    </xf>
    <xf numFmtId="0" fontId="4" fillId="25" borderId="137" xfId="0" applyFont="1" applyFill="1" applyBorder="1" applyAlignment="1">
      <alignment horizontal="left" vertical="center" wrapText="1"/>
    </xf>
    <xf numFmtId="0" fontId="0" fillId="31" borderId="0" xfId="0" applyFill="1" applyBorder="1" applyAlignment="1">
      <alignment horizontal="center" vertical="center"/>
    </xf>
    <xf numFmtId="0" fontId="4" fillId="25" borderId="138" xfId="0" applyFont="1" applyFill="1" applyBorder="1" applyAlignment="1">
      <alignment vertical="center" wrapText="1"/>
    </xf>
    <xf numFmtId="0" fontId="4" fillId="25" borderId="139" xfId="0" applyFont="1" applyFill="1" applyBorder="1" applyAlignment="1">
      <alignment vertical="center" wrapText="1"/>
    </xf>
    <xf numFmtId="0" fontId="4" fillId="25" borderId="140" xfId="0" applyFont="1" applyFill="1" applyBorder="1" applyAlignment="1">
      <alignment vertical="center" wrapText="1"/>
    </xf>
    <xf numFmtId="0" fontId="4" fillId="25" borderId="141" xfId="0" applyFont="1" applyFill="1" applyBorder="1" applyAlignment="1">
      <alignment vertical="center" wrapText="1"/>
    </xf>
    <xf numFmtId="0" fontId="33" fillId="25" borderId="0" xfId="0" applyFont="1" applyFill="1" applyBorder="1" applyAlignment="1">
      <alignment horizontal="left" vertical="center" wrapText="1"/>
    </xf>
    <xf numFmtId="0" fontId="19" fillId="0" borderId="142" xfId="0" applyFont="1" applyBorder="1" applyAlignment="1" applyProtection="1">
      <alignment horizontal="center" vertical="center"/>
      <protection locked="0"/>
    </xf>
    <xf numFmtId="0" fontId="19" fillId="0" borderId="143" xfId="0" applyFont="1" applyBorder="1" applyAlignment="1" applyProtection="1">
      <alignment horizontal="center" vertical="center"/>
      <protection locked="0"/>
    </xf>
    <xf numFmtId="0" fontId="6" fillId="26" borderId="0" xfId="0" applyFont="1" applyFill="1" applyBorder="1" applyProtection="1">
      <protection locked="0"/>
    </xf>
    <xf numFmtId="0" fontId="106" fillId="0" borderId="144" xfId="0" applyFont="1" applyFill="1" applyBorder="1" applyAlignment="1" applyProtection="1">
      <alignment horizontal="center" vertical="center" wrapText="1"/>
      <protection locked="0"/>
    </xf>
    <xf numFmtId="0" fontId="32" fillId="26" borderId="0" xfId="0" applyFont="1" applyFill="1" applyBorder="1" applyAlignment="1" applyProtection="1">
      <alignment horizontal="center" vertical="center" wrapText="1"/>
      <protection locked="0"/>
    </xf>
    <xf numFmtId="0" fontId="106" fillId="0" borderId="145" xfId="0" applyFont="1" applyFill="1" applyBorder="1" applyAlignment="1" applyProtection="1">
      <alignment horizontal="center" vertical="center" wrapText="1"/>
      <protection locked="0"/>
    </xf>
    <xf numFmtId="0" fontId="165" fillId="26" borderId="30" xfId="0" applyFont="1" applyFill="1" applyBorder="1" applyAlignment="1">
      <alignment horizontal="center" wrapText="1"/>
    </xf>
    <xf numFmtId="0" fontId="19" fillId="25" borderId="0" xfId="0" applyFont="1" applyFill="1" applyBorder="1" applyAlignment="1">
      <alignment horizontal="center"/>
    </xf>
    <xf numFmtId="0" fontId="19" fillId="28" borderId="66" xfId="0" applyFont="1" applyFill="1" applyBorder="1" applyAlignment="1">
      <alignment horizontal="center"/>
    </xf>
    <xf numFmtId="164" fontId="19" fillId="31" borderId="144" xfId="0" applyNumberFormat="1" applyFont="1" applyFill="1" applyBorder="1" applyAlignment="1">
      <alignment horizontal="center" wrapText="1"/>
    </xf>
    <xf numFmtId="164" fontId="19" fillId="28" borderId="0" xfId="0" applyNumberFormat="1" applyFont="1" applyFill="1" applyBorder="1"/>
    <xf numFmtId="164" fontId="19" fillId="27" borderId="145" xfId="0" applyNumberFormat="1" applyFont="1" applyFill="1" applyBorder="1" applyAlignment="1">
      <alignment horizontal="center" wrapText="1"/>
    </xf>
    <xf numFmtId="164" fontId="19" fillId="28" borderId="0" xfId="0" applyNumberFormat="1" applyFont="1" applyFill="1" applyBorder="1" applyAlignment="1">
      <alignment horizontal="center"/>
    </xf>
    <xf numFmtId="164" fontId="25" fillId="28" borderId="0" xfId="0" applyNumberFormat="1" applyFont="1" applyFill="1" applyBorder="1"/>
    <xf numFmtId="164" fontId="19" fillId="27" borderId="146" xfId="0" applyNumberFormat="1" applyFont="1" applyFill="1" applyBorder="1" applyAlignment="1">
      <alignment horizontal="center" wrapText="1"/>
    </xf>
    <xf numFmtId="0" fontId="19" fillId="0" borderId="147" xfId="0" applyFont="1" applyBorder="1" applyAlignment="1" applyProtection="1">
      <alignment horizontal="center" vertical="center"/>
      <protection locked="0"/>
    </xf>
    <xf numFmtId="0" fontId="106" fillId="0" borderId="148" xfId="0" applyFont="1" applyFill="1" applyBorder="1" applyAlignment="1" applyProtection="1">
      <alignment horizontal="center" vertical="center" wrapText="1"/>
      <protection locked="0"/>
    </xf>
    <xf numFmtId="0" fontId="106" fillId="0" borderId="149" xfId="0" applyFont="1" applyFill="1" applyBorder="1" applyAlignment="1" applyProtection="1">
      <alignment horizontal="center" vertical="center" wrapText="1"/>
      <protection locked="0"/>
    </xf>
    <xf numFmtId="164" fontId="19" fillId="31" borderId="148" xfId="0" applyNumberFormat="1" applyFont="1" applyFill="1" applyBorder="1" applyAlignment="1">
      <alignment horizontal="center" wrapText="1"/>
    </xf>
    <xf numFmtId="164" fontId="19" fillId="27" borderId="149" xfId="0" applyNumberFormat="1" applyFont="1" applyFill="1" applyBorder="1" applyAlignment="1">
      <alignment horizontal="center" wrapText="1"/>
    </xf>
    <xf numFmtId="164" fontId="19" fillId="27" borderId="150" xfId="0" applyNumberFormat="1" applyFont="1" applyFill="1" applyBorder="1" applyAlignment="1">
      <alignment horizontal="center" wrapText="1"/>
    </xf>
    <xf numFmtId="0" fontId="19" fillId="0" borderId="151" xfId="0" applyFont="1" applyBorder="1" applyAlignment="1" applyProtection="1">
      <alignment horizontal="center" vertical="center"/>
      <protection locked="0"/>
    </xf>
    <xf numFmtId="0" fontId="106" fillId="0" borderId="152" xfId="0" applyFont="1" applyFill="1" applyBorder="1" applyAlignment="1" applyProtection="1">
      <alignment horizontal="center" vertical="center" wrapText="1"/>
      <protection locked="0"/>
    </xf>
    <xf numFmtId="0" fontId="106" fillId="0" borderId="153" xfId="0" applyFont="1" applyFill="1" applyBorder="1" applyAlignment="1" applyProtection="1">
      <alignment horizontal="center" vertical="center" wrapText="1"/>
      <protection locked="0"/>
    </xf>
    <xf numFmtId="164" fontId="19" fillId="31" borderId="152" xfId="0" applyNumberFormat="1" applyFont="1" applyFill="1" applyBorder="1" applyAlignment="1">
      <alignment horizontal="center" wrapText="1"/>
    </xf>
    <xf numFmtId="164" fontId="19" fillId="27" borderId="153" xfId="0" applyNumberFormat="1" applyFont="1" applyFill="1" applyBorder="1" applyAlignment="1">
      <alignment horizontal="center" wrapText="1"/>
    </xf>
    <xf numFmtId="164" fontId="19" fillId="27" borderId="154" xfId="0" applyNumberFormat="1" applyFont="1" applyFill="1" applyBorder="1" applyAlignment="1">
      <alignment horizontal="center" wrapText="1"/>
    </xf>
    <xf numFmtId="164" fontId="17" fillId="0" borderId="0" xfId="0" applyNumberFormat="1" applyFont="1" applyBorder="1" applyAlignment="1">
      <alignment horizontal="center" vertical="center"/>
    </xf>
    <xf numFmtId="0" fontId="19" fillId="0" borderId="155" xfId="0" applyFont="1" applyBorder="1" applyAlignment="1" applyProtection="1">
      <alignment horizontal="center" vertical="center"/>
      <protection locked="0"/>
    </xf>
    <xf numFmtId="0" fontId="25" fillId="26" borderId="0" xfId="0" applyFont="1" applyFill="1" applyBorder="1" applyProtection="1">
      <protection locked="0"/>
    </xf>
    <xf numFmtId="0" fontId="19" fillId="0" borderId="144" xfId="0" applyFont="1" applyFill="1" applyBorder="1" applyAlignment="1" applyProtection="1">
      <alignment horizontal="center" vertical="center" wrapText="1"/>
      <protection locked="0"/>
    </xf>
    <xf numFmtId="0" fontId="19" fillId="0" borderId="145" xfId="0" applyFont="1" applyFill="1" applyBorder="1" applyAlignment="1" applyProtection="1">
      <alignment horizontal="center" vertical="center" wrapText="1"/>
      <protection locked="0"/>
    </xf>
    <xf numFmtId="0" fontId="19" fillId="0" borderId="156" xfId="0" applyFont="1" applyFill="1" applyBorder="1" applyAlignment="1" applyProtection="1">
      <alignment horizontal="center" vertical="center" wrapText="1"/>
      <protection locked="0"/>
    </xf>
    <xf numFmtId="0" fontId="19" fillId="0" borderId="157" xfId="0" applyFont="1" applyFill="1" applyBorder="1" applyAlignment="1" applyProtection="1">
      <alignment horizontal="center" vertical="center" wrapText="1"/>
      <protection locked="0"/>
    </xf>
    <xf numFmtId="0" fontId="19" fillId="0" borderId="158" xfId="0" applyFont="1" applyBorder="1" applyAlignment="1" applyProtection="1">
      <alignment horizontal="center" vertical="center"/>
      <protection locked="0"/>
    </xf>
    <xf numFmtId="0" fontId="19" fillId="0" borderId="148" xfId="0" applyFont="1" applyFill="1" applyBorder="1" applyAlignment="1" applyProtection="1">
      <alignment horizontal="center" vertical="center" wrapText="1"/>
      <protection locked="0"/>
    </xf>
    <xf numFmtId="0" fontId="19" fillId="0" borderId="149" xfId="0" applyFont="1" applyFill="1" applyBorder="1" applyAlignment="1" applyProtection="1">
      <alignment horizontal="center" vertical="center" wrapText="1"/>
      <protection locked="0"/>
    </xf>
    <xf numFmtId="0" fontId="19" fillId="0" borderId="159" xfId="0" applyFont="1" applyBorder="1" applyAlignment="1" applyProtection="1">
      <alignment horizontal="center" vertical="center"/>
      <protection locked="0"/>
    </xf>
    <xf numFmtId="0" fontId="19" fillId="0" borderId="152" xfId="0" applyFont="1" applyFill="1" applyBorder="1" applyAlignment="1" applyProtection="1">
      <alignment horizontal="center" vertical="center" wrapText="1"/>
      <protection locked="0"/>
    </xf>
    <xf numFmtId="0" fontId="19" fillId="0" borderId="153" xfId="0" applyFont="1" applyFill="1" applyBorder="1" applyAlignment="1" applyProtection="1">
      <alignment horizontal="center" vertical="center" wrapText="1"/>
      <protection locked="0"/>
    </xf>
    <xf numFmtId="0" fontId="32" fillId="0" borderId="85" xfId="0" applyFont="1" applyBorder="1" applyAlignment="1" applyProtection="1">
      <alignment vertical="center" wrapText="1"/>
      <protection locked="0"/>
    </xf>
    <xf numFmtId="0" fontId="32" fillId="0" borderId="86" xfId="0" applyFont="1" applyBorder="1" applyAlignment="1" applyProtection="1">
      <alignment vertical="center" wrapText="1"/>
      <protection locked="0"/>
    </xf>
    <xf numFmtId="0" fontId="32" fillId="0" borderId="87" xfId="0" applyFont="1" applyBorder="1" applyAlignment="1" applyProtection="1">
      <alignment vertical="center" wrapText="1"/>
      <protection locked="0"/>
    </xf>
    <xf numFmtId="0" fontId="27" fillId="26" borderId="0" xfId="0" applyFont="1" applyFill="1" applyBorder="1" applyAlignment="1" applyProtection="1">
      <alignment horizontal="center" vertical="center"/>
      <protection locked="0"/>
    </xf>
    <xf numFmtId="0" fontId="27" fillId="0" borderId="15" xfId="0" applyFont="1" applyFill="1" applyBorder="1" applyAlignment="1" applyProtection="1">
      <alignment horizontal="center" vertical="center"/>
      <protection locked="0"/>
    </xf>
    <xf numFmtId="0" fontId="27" fillId="0" borderId="123" xfId="0" applyFont="1" applyFill="1" applyBorder="1" applyAlignment="1" applyProtection="1">
      <alignment horizontal="center" vertical="center"/>
      <protection locked="0"/>
    </xf>
    <xf numFmtId="0" fontId="27" fillId="0" borderId="126" xfId="0" applyFont="1" applyFill="1" applyBorder="1" applyAlignment="1" applyProtection="1">
      <alignment horizontal="center" vertical="center"/>
      <protection locked="0"/>
    </xf>
    <xf numFmtId="0" fontId="27" fillId="0" borderId="125" xfId="0" applyFont="1" applyFill="1" applyBorder="1" applyAlignment="1" applyProtection="1">
      <alignment horizontal="center" vertical="center"/>
      <protection locked="0"/>
    </xf>
    <xf numFmtId="0" fontId="27" fillId="0" borderId="128" xfId="0" applyFont="1" applyFill="1" applyBorder="1" applyAlignment="1" applyProtection="1">
      <alignment horizontal="center" vertical="center"/>
      <protection locked="0"/>
    </xf>
    <xf numFmtId="0" fontId="27" fillId="0" borderId="124" xfId="0" applyFont="1" applyFill="1" applyBorder="1" applyAlignment="1" applyProtection="1">
      <alignment horizontal="center" vertical="center"/>
      <protection locked="0"/>
    </xf>
    <xf numFmtId="0" fontId="27" fillId="0" borderId="127" xfId="0" applyFont="1" applyFill="1" applyBorder="1" applyAlignment="1" applyProtection="1">
      <alignment horizontal="center" vertical="center"/>
      <protection locked="0"/>
    </xf>
    <xf numFmtId="0" fontId="27" fillId="0" borderId="48" xfId="0" applyFont="1" applyFill="1" applyBorder="1" applyAlignment="1" applyProtection="1">
      <alignment horizontal="center" vertical="center"/>
      <protection locked="0"/>
    </xf>
    <xf numFmtId="0" fontId="27" fillId="0" borderId="130" xfId="0" applyFont="1" applyFill="1" applyBorder="1" applyAlignment="1" applyProtection="1">
      <alignment horizontal="center" vertical="center"/>
      <protection locked="0"/>
    </xf>
    <xf numFmtId="164" fontId="27" fillId="31" borderId="125" xfId="0" applyNumberFormat="1" applyFont="1" applyFill="1" applyBorder="1" applyAlignment="1">
      <alignment horizontal="center" vertical="center"/>
    </xf>
    <xf numFmtId="164" fontId="166" fillId="28" borderId="0" xfId="0" applyNumberFormat="1" applyFont="1" applyFill="1" applyBorder="1" applyAlignment="1">
      <alignment horizontal="center"/>
    </xf>
    <xf numFmtId="164" fontId="27" fillId="31" borderId="48" xfId="0" applyNumberFormat="1" applyFont="1" applyFill="1" applyBorder="1" applyAlignment="1">
      <alignment horizontal="center" vertical="center"/>
    </xf>
    <xf numFmtId="165" fontId="74" fillId="25" borderId="0" xfId="28" applyNumberFormat="1" applyFont="1" applyFill="1" applyBorder="1" applyAlignment="1">
      <alignment horizontal="right"/>
    </xf>
    <xf numFmtId="170" fontId="17" fillId="0" borderId="48" xfId="0" applyNumberFormat="1" applyFont="1" applyFill="1" applyBorder="1" applyAlignment="1" applyProtection="1">
      <alignment horizontal="center" vertical="center"/>
      <protection locked="0"/>
    </xf>
    <xf numFmtId="170" fontId="17" fillId="0" borderId="130" xfId="0" applyNumberFormat="1" applyFont="1" applyFill="1" applyBorder="1" applyAlignment="1" applyProtection="1">
      <alignment horizontal="center" vertical="center"/>
      <protection locked="0"/>
    </xf>
    <xf numFmtId="0" fontId="17" fillId="0" borderId="48" xfId="0" applyFont="1" applyFill="1" applyBorder="1" applyAlignment="1" applyProtection="1">
      <alignment horizontal="center" vertical="center"/>
      <protection locked="0"/>
    </xf>
    <xf numFmtId="0" fontId="18" fillId="0" borderId="130" xfId="0" applyFont="1" applyFill="1" applyBorder="1" applyAlignment="1" applyProtection="1">
      <alignment horizontal="center" vertical="center"/>
      <protection locked="0"/>
    </xf>
    <xf numFmtId="9" fontId="17" fillId="0" borderId="48" xfId="46" applyFont="1" applyFill="1" applyBorder="1" applyAlignment="1" applyProtection="1">
      <alignment horizontal="center" vertical="center" wrapText="1"/>
      <protection locked="0"/>
    </xf>
    <xf numFmtId="9" fontId="17" fillId="26" borderId="0" xfId="46" applyFont="1" applyFill="1" applyBorder="1" applyProtection="1">
      <protection locked="0"/>
    </xf>
    <xf numFmtId="9" fontId="17" fillId="25" borderId="130" xfId="46" applyFont="1" applyFill="1" applyBorder="1" applyAlignment="1" applyProtection="1">
      <alignment horizontal="center" vertical="center" wrapText="1"/>
      <protection locked="0"/>
    </xf>
    <xf numFmtId="0" fontId="17" fillId="0" borderId="125" xfId="0" applyFont="1" applyFill="1" applyBorder="1" applyAlignment="1" applyProtection="1">
      <alignment horizontal="center" vertical="center" wrapText="1"/>
      <protection locked="0"/>
    </xf>
    <xf numFmtId="0" fontId="17" fillId="26" borderId="129" xfId="0" applyFont="1" applyFill="1" applyBorder="1" applyProtection="1">
      <protection locked="0"/>
    </xf>
    <xf numFmtId="0" fontId="17" fillId="0" borderId="160" xfId="0" applyFont="1" applyFill="1" applyBorder="1" applyAlignment="1" applyProtection="1">
      <alignment horizontal="center" vertical="center" wrapText="1"/>
      <protection locked="0"/>
    </xf>
    <xf numFmtId="164" fontId="17" fillId="31" borderId="161" xfId="0" applyNumberFormat="1" applyFont="1" applyFill="1" applyBorder="1" applyAlignment="1">
      <alignment horizontal="center" vertical="center"/>
    </xf>
    <xf numFmtId="164" fontId="17" fillId="28" borderId="0" xfId="0" applyNumberFormat="1" applyFont="1" applyFill="1" applyBorder="1" applyAlignment="1">
      <alignment horizontal="center" vertical="center"/>
    </xf>
    <xf numFmtId="164" fontId="17" fillId="33" borderId="162" xfId="0" applyNumberFormat="1" applyFont="1" applyFill="1" applyBorder="1" applyAlignment="1">
      <alignment horizontal="center" vertical="center"/>
    </xf>
    <xf numFmtId="164" fontId="17" fillId="31" borderId="124" xfId="0" applyNumberFormat="1" applyFont="1" applyFill="1" applyBorder="1" applyAlignment="1">
      <alignment horizontal="center" vertical="center"/>
    </xf>
    <xf numFmtId="164" fontId="17" fillId="33" borderId="150" xfId="0" applyNumberFormat="1" applyFont="1" applyFill="1" applyBorder="1" applyAlignment="1">
      <alignment horizontal="center" vertical="center"/>
    </xf>
    <xf numFmtId="164" fontId="17" fillId="31" borderId="125" xfId="0" applyNumberFormat="1" applyFont="1" applyFill="1" applyBorder="1" applyAlignment="1">
      <alignment horizontal="center" vertical="center"/>
    </xf>
    <xf numFmtId="164" fontId="17" fillId="28" borderId="129" xfId="0" applyNumberFormat="1" applyFont="1" applyFill="1" applyBorder="1" applyAlignment="1">
      <alignment horizontal="center" vertical="center"/>
    </xf>
    <xf numFmtId="164" fontId="17" fillId="33" borderId="163" xfId="0" applyNumberFormat="1" applyFont="1" applyFill="1" applyBorder="1" applyAlignment="1">
      <alignment horizontal="center" vertical="center"/>
    </xf>
    <xf numFmtId="0" fontId="19" fillId="25" borderId="0" xfId="0" applyFont="1" applyFill="1" applyBorder="1" applyAlignment="1">
      <alignment horizontal="right" wrapText="1"/>
    </xf>
    <xf numFmtId="166" fontId="2" fillId="26" borderId="164" xfId="28" applyNumberFormat="1" applyFont="1" applyFill="1" applyBorder="1" applyAlignment="1">
      <alignment horizontal="right" wrapText="1"/>
    </xf>
    <xf numFmtId="166" fontId="17" fillId="25" borderId="0" xfId="28" applyNumberFormat="1" applyFont="1" applyFill="1" applyBorder="1" applyAlignment="1">
      <alignment horizontal="right" wrapText="1"/>
    </xf>
    <xf numFmtId="166" fontId="2" fillId="27" borderId="165" xfId="28" applyNumberFormat="1" applyFont="1" applyFill="1" applyBorder="1" applyAlignment="1">
      <alignment horizontal="right" wrapText="1"/>
    </xf>
    <xf numFmtId="166" fontId="2" fillId="28" borderId="166" xfId="28" applyNumberFormat="1" applyFont="1" applyFill="1" applyBorder="1" applyAlignment="1">
      <alignment horizontal="right" wrapText="1"/>
    </xf>
    <xf numFmtId="0" fontId="11" fillId="25" borderId="0" xfId="0" applyFont="1" applyFill="1" applyBorder="1" applyAlignment="1">
      <alignment horizontal="right" wrapText="1"/>
    </xf>
    <xf numFmtId="3" fontId="2" fillId="31" borderId="167" xfId="28" applyNumberFormat="1" applyFont="1" applyFill="1" applyBorder="1" applyAlignment="1">
      <alignment horizontal="right" wrapText="1"/>
    </xf>
    <xf numFmtId="164" fontId="27" fillId="27" borderId="128" xfId="0" applyNumberFormat="1" applyFont="1" applyFill="1" applyBorder="1" applyAlignment="1">
      <alignment horizontal="center" vertical="center"/>
    </xf>
    <xf numFmtId="164" fontId="27" fillId="27" borderId="130" xfId="0" applyNumberFormat="1" applyFont="1" applyFill="1" applyBorder="1" applyAlignment="1">
      <alignment horizontal="center" vertical="center"/>
    </xf>
    <xf numFmtId="0" fontId="0" fillId="24" borderId="0" xfId="0" applyFill="1" applyProtection="1">
      <protection locked="0"/>
    </xf>
    <xf numFmtId="0" fontId="3" fillId="24" borderId="0" xfId="0" applyFont="1" applyFill="1" applyProtection="1">
      <protection locked="0"/>
    </xf>
    <xf numFmtId="0" fontId="23" fillId="34" borderId="0" xfId="0" applyFont="1" applyFill="1" applyBorder="1" applyAlignment="1">
      <alignment horizontal="left" vertical="top" wrapText="1"/>
    </xf>
    <xf numFmtId="0" fontId="23" fillId="34" borderId="0" xfId="0" applyFont="1" applyFill="1" applyBorder="1" applyAlignment="1">
      <alignment vertical="top" wrapText="1"/>
    </xf>
    <xf numFmtId="0" fontId="0" fillId="25" borderId="304" xfId="0" applyFill="1" applyBorder="1"/>
    <xf numFmtId="0" fontId="0" fillId="25" borderId="305" xfId="0" applyFill="1" applyBorder="1"/>
    <xf numFmtId="0" fontId="45" fillId="25" borderId="304" xfId="0" applyFont="1" applyFill="1" applyBorder="1" applyAlignment="1">
      <alignment horizontal="left" wrapText="1" indent="1"/>
    </xf>
    <xf numFmtId="0" fontId="45" fillId="25" borderId="305" xfId="0" applyFont="1" applyFill="1" applyBorder="1" applyAlignment="1">
      <alignment horizontal="left" wrapText="1" indent="1"/>
    </xf>
    <xf numFmtId="0" fontId="45" fillId="25" borderId="304" xfId="0" applyFont="1" applyFill="1" applyBorder="1" applyAlignment="1">
      <alignment wrapText="1"/>
    </xf>
    <xf numFmtId="0" fontId="45" fillId="25" borderId="305" xfId="0" applyFont="1" applyFill="1" applyBorder="1" applyAlignment="1">
      <alignment wrapText="1"/>
    </xf>
    <xf numFmtId="0" fontId="45" fillId="25" borderId="306" xfId="0" applyFont="1" applyFill="1" applyBorder="1"/>
    <xf numFmtId="0" fontId="45" fillId="25" borderId="307" xfId="0" applyFont="1" applyFill="1" applyBorder="1"/>
    <xf numFmtId="0" fontId="0" fillId="25" borderId="307" xfId="0" applyFill="1" applyBorder="1"/>
    <xf numFmtId="0" fontId="0" fillId="25" borderId="308" xfId="0" applyFill="1" applyBorder="1"/>
    <xf numFmtId="0" fontId="1" fillId="34" borderId="16" xfId="0" applyFont="1" applyFill="1" applyBorder="1" applyAlignment="1"/>
    <xf numFmtId="0" fontId="0" fillId="34" borderId="16" xfId="0" applyFill="1" applyBorder="1" applyAlignment="1"/>
    <xf numFmtId="0" fontId="0" fillId="34" borderId="16" xfId="0" applyFill="1" applyBorder="1"/>
    <xf numFmtId="0" fontId="0" fillId="34" borderId="0" xfId="0" applyFill="1" applyBorder="1" applyAlignment="1"/>
    <xf numFmtId="0" fontId="51" fillId="24" borderId="0" xfId="0" applyFont="1" applyFill="1" applyBorder="1" applyAlignment="1">
      <alignment wrapText="1"/>
    </xf>
    <xf numFmtId="0" fontId="8" fillId="34" borderId="16" xfId="0" applyFont="1" applyFill="1" applyBorder="1" applyAlignment="1">
      <alignment horizontal="left" vertical="center" indent="1"/>
    </xf>
    <xf numFmtId="0" fontId="1" fillId="24" borderId="0" xfId="0" applyFont="1" applyFill="1" applyBorder="1" applyAlignment="1">
      <alignment wrapText="1"/>
    </xf>
    <xf numFmtId="0" fontId="3" fillId="34" borderId="0" xfId="0" applyFont="1" applyFill="1" applyBorder="1"/>
    <xf numFmtId="0" fontId="0" fillId="34" borderId="0" xfId="0" applyFill="1" applyAlignment="1"/>
    <xf numFmtId="0" fontId="45" fillId="24" borderId="0" xfId="0" applyFont="1" applyFill="1"/>
    <xf numFmtId="0" fontId="23" fillId="34" borderId="0" xfId="0" applyFont="1" applyFill="1" applyBorder="1" applyAlignment="1">
      <alignment horizontal="left" vertical="top" wrapText="1"/>
    </xf>
    <xf numFmtId="0" fontId="89" fillId="30" borderId="309" xfId="0" applyFont="1" applyFill="1" applyBorder="1"/>
    <xf numFmtId="0" fontId="22" fillId="30" borderId="310" xfId="0" applyFont="1" applyFill="1" applyBorder="1" applyAlignment="1">
      <alignment horizontal="left" vertical="center"/>
    </xf>
    <xf numFmtId="0" fontId="88" fillId="30" borderId="310" xfId="0" applyFont="1" applyFill="1" applyBorder="1"/>
    <xf numFmtId="0" fontId="94" fillId="30" borderId="310" xfId="0" applyFont="1" applyFill="1" applyBorder="1" applyAlignment="1">
      <alignment horizontal="left" vertical="center"/>
    </xf>
    <xf numFmtId="0" fontId="0" fillId="30" borderId="310" xfId="0" applyFill="1" applyBorder="1"/>
    <xf numFmtId="0" fontId="171" fillId="30" borderId="310" xfId="0" applyFont="1" applyFill="1" applyBorder="1"/>
    <xf numFmtId="0" fontId="0" fillId="30" borderId="310" xfId="0" applyFill="1" applyBorder="1" applyAlignment="1"/>
    <xf numFmtId="0" fontId="0" fillId="30" borderId="311" xfId="0" applyFill="1" applyBorder="1" applyAlignment="1"/>
    <xf numFmtId="0" fontId="3" fillId="34" borderId="0" xfId="0" applyFont="1" applyFill="1" applyBorder="1" applyAlignment="1">
      <alignment horizontal="left"/>
    </xf>
    <xf numFmtId="0" fontId="23" fillId="34" borderId="0" xfId="0" applyFont="1" applyFill="1" applyBorder="1" applyAlignment="1">
      <alignment horizontal="center" wrapText="1"/>
    </xf>
    <xf numFmtId="0" fontId="0" fillId="34" borderId="0" xfId="0" applyFill="1" applyBorder="1" applyAlignment="1">
      <alignment vertical="top"/>
    </xf>
    <xf numFmtId="2" fontId="23" fillId="34" borderId="0" xfId="0" applyNumberFormat="1" applyFont="1" applyFill="1" applyBorder="1" applyAlignment="1"/>
    <xf numFmtId="0" fontId="23" fillId="34" borderId="16" xfId="0" applyFont="1" applyFill="1" applyBorder="1" applyAlignment="1">
      <alignment vertical="top" wrapText="1"/>
    </xf>
    <xf numFmtId="0" fontId="19" fillId="25" borderId="17" xfId="0" applyFont="1" applyFill="1" applyBorder="1" applyAlignment="1">
      <alignment vertical="center" wrapText="1"/>
    </xf>
    <xf numFmtId="0" fontId="3" fillId="34" borderId="0" xfId="0" applyFont="1" applyFill="1" applyAlignment="1"/>
    <xf numFmtId="0" fontId="23" fillId="34" borderId="17" xfId="0" applyFont="1" applyFill="1" applyBorder="1" applyAlignment="1">
      <alignment wrapText="1"/>
    </xf>
    <xf numFmtId="0" fontId="47" fillId="25" borderId="168" xfId="0" applyFont="1" applyFill="1" applyBorder="1" applyAlignment="1">
      <alignment vertical="center"/>
    </xf>
    <xf numFmtId="0" fontId="3" fillId="34" borderId="0" xfId="0" applyFont="1" applyFill="1" applyBorder="1" applyAlignment="1">
      <alignment horizontal="left" indent="2"/>
    </xf>
    <xf numFmtId="0" fontId="3" fillId="34" borderId="0" xfId="0" applyFont="1" applyFill="1" applyBorder="1" applyAlignment="1">
      <alignment horizontal="left" indent="3"/>
    </xf>
    <xf numFmtId="0" fontId="23" fillId="34" borderId="0" xfId="0" applyFont="1" applyFill="1" applyBorder="1" applyAlignment="1">
      <alignment horizontal="left" vertical="top" wrapText="1"/>
    </xf>
    <xf numFmtId="0" fontId="108" fillId="25" borderId="169" xfId="36" applyFont="1" applyFill="1" applyBorder="1" applyAlignment="1" applyProtection="1"/>
    <xf numFmtId="0" fontId="109" fillId="34" borderId="0" xfId="0" applyFont="1" applyFill="1" applyBorder="1" applyAlignment="1">
      <alignment horizontal="right"/>
    </xf>
    <xf numFmtId="0" fontId="5" fillId="34" borderId="0" xfId="0" applyFont="1" applyFill="1" applyBorder="1" applyAlignment="1">
      <alignment horizontal="left" wrapText="1"/>
    </xf>
    <xf numFmtId="0" fontId="109" fillId="34" borderId="80" xfId="0" applyFont="1" applyFill="1" applyBorder="1"/>
    <xf numFmtId="2" fontId="4" fillId="34" borderId="73" xfId="0" applyNumberFormat="1" applyFont="1" applyFill="1" applyBorder="1" applyAlignment="1">
      <alignment horizontal="center" vertical="center" wrapText="1"/>
    </xf>
    <xf numFmtId="0" fontId="47" fillId="35" borderId="73" xfId="0" applyFont="1" applyFill="1" applyBorder="1" applyAlignment="1">
      <alignment horizontal="center" vertical="center"/>
    </xf>
    <xf numFmtId="171" fontId="164" fillId="24" borderId="0" xfId="29" applyNumberFormat="1" applyFont="1" applyFill="1"/>
    <xf numFmtId="0" fontId="45" fillId="24" borderId="0" xfId="0" applyFont="1" applyFill="1" applyProtection="1">
      <protection locked="0"/>
    </xf>
    <xf numFmtId="2" fontId="45" fillId="24" borderId="0" xfId="0" applyNumberFormat="1" applyFont="1" applyFill="1" applyProtection="1">
      <protection locked="0"/>
    </xf>
    <xf numFmtId="0" fontId="0" fillId="34" borderId="0" xfId="0" applyFill="1" applyBorder="1" applyAlignment="1"/>
    <xf numFmtId="0" fontId="5" fillId="31" borderId="0" xfId="0" applyFont="1" applyFill="1" applyBorder="1" applyAlignment="1">
      <alignment vertical="center" wrapText="1"/>
    </xf>
    <xf numFmtId="0" fontId="3" fillId="34" borderId="0" xfId="0" applyFont="1" applyFill="1" applyBorder="1" applyAlignment="1">
      <alignment horizontal="left" vertical="top" wrapText="1"/>
    </xf>
    <xf numFmtId="0" fontId="3" fillId="34" borderId="0" xfId="0" applyFont="1" applyFill="1" applyBorder="1" applyAlignment="1">
      <alignment horizontal="left" vertical="top" indent="3"/>
    </xf>
    <xf numFmtId="0" fontId="3" fillId="34" borderId="0" xfId="0" applyFont="1" applyFill="1" applyBorder="1" applyAlignment="1">
      <alignment horizontal="left" vertical="top" indent="5"/>
    </xf>
    <xf numFmtId="0" fontId="10" fillId="34" borderId="0" xfId="36" applyFill="1" applyBorder="1" applyAlignment="1" applyProtection="1">
      <alignment horizontal="center" vertical="top"/>
    </xf>
    <xf numFmtId="0" fontId="172" fillId="25" borderId="80" xfId="0" applyFont="1" applyFill="1" applyBorder="1"/>
    <xf numFmtId="7" fontId="5" fillId="25" borderId="0" xfId="29" applyNumberFormat="1" applyFont="1" applyFill="1" applyBorder="1" applyAlignment="1">
      <alignment horizontal="left"/>
    </xf>
    <xf numFmtId="0" fontId="5" fillId="25" borderId="119" xfId="0" applyFont="1" applyFill="1" applyBorder="1" applyAlignment="1">
      <alignment horizontal="right"/>
    </xf>
    <xf numFmtId="0" fontId="56" fillId="25" borderId="82" xfId="36" applyFont="1" applyFill="1" applyBorder="1" applyAlignment="1" applyProtection="1"/>
    <xf numFmtId="167" fontId="151" fillId="0" borderId="73" xfId="43" applyNumberFormat="1" applyFont="1" applyBorder="1" applyAlignment="1">
      <alignment horizontal="center" vertical="center"/>
    </xf>
    <xf numFmtId="0" fontId="173" fillId="25" borderId="170" xfId="36" applyFont="1" applyFill="1" applyBorder="1" applyAlignment="1" applyProtection="1">
      <alignment horizontal="left"/>
    </xf>
    <xf numFmtId="0" fontId="4" fillId="25" borderId="170" xfId="0" applyFont="1" applyFill="1" applyBorder="1" applyAlignment="1">
      <alignment horizontal="left" wrapText="1"/>
    </xf>
    <xf numFmtId="0" fontId="23" fillId="31" borderId="0" xfId="0" applyFont="1" applyFill="1" applyBorder="1" applyAlignment="1">
      <alignment horizontal="left"/>
    </xf>
    <xf numFmtId="0" fontId="4" fillId="25" borderId="171" xfId="0" applyFont="1" applyFill="1" applyBorder="1" applyAlignment="1">
      <alignment horizontal="center" vertical="center" wrapText="1"/>
    </xf>
    <xf numFmtId="0" fontId="4" fillId="25" borderId="172" xfId="0" applyFont="1" applyFill="1" applyBorder="1" applyAlignment="1">
      <alignment horizontal="center" vertical="center" wrapText="1"/>
    </xf>
    <xf numFmtId="0" fontId="0" fillId="34" borderId="0" xfId="0" applyFill="1" applyBorder="1"/>
    <xf numFmtId="0" fontId="5" fillId="25" borderId="79" xfId="0" applyFont="1" applyFill="1" applyBorder="1" applyAlignment="1">
      <alignment horizontal="center"/>
    </xf>
    <xf numFmtId="0" fontId="5" fillId="25" borderId="84" xfId="0" applyFont="1" applyFill="1" applyBorder="1"/>
    <xf numFmtId="0" fontId="112" fillId="27" borderId="312" xfId="0" applyFont="1" applyFill="1" applyBorder="1" applyAlignment="1">
      <alignment horizontal="center" vertical="center" wrapText="1"/>
    </xf>
    <xf numFmtId="0" fontId="112" fillId="27" borderId="313" xfId="0" applyFont="1" applyFill="1" applyBorder="1" applyAlignment="1">
      <alignment horizontal="center" vertical="center" wrapText="1"/>
    </xf>
    <xf numFmtId="0" fontId="4" fillId="25" borderId="312" xfId="0" applyFont="1" applyFill="1" applyBorder="1" applyAlignment="1">
      <alignment vertical="center" wrapText="1"/>
    </xf>
    <xf numFmtId="0" fontId="47" fillId="34" borderId="313" xfId="0" applyFont="1" applyFill="1" applyBorder="1" applyAlignment="1">
      <alignment vertical="center"/>
    </xf>
    <xf numFmtId="0" fontId="4" fillId="25" borderId="314" xfId="0" applyFont="1" applyFill="1" applyBorder="1" applyAlignment="1">
      <alignment vertical="center" wrapText="1"/>
    </xf>
    <xf numFmtId="0" fontId="47" fillId="34" borderId="315" xfId="0" applyFont="1" applyFill="1" applyBorder="1" applyAlignment="1">
      <alignment vertical="center"/>
    </xf>
    <xf numFmtId="0" fontId="4" fillId="25" borderId="316" xfId="0" applyFont="1" applyFill="1" applyBorder="1" applyAlignment="1">
      <alignment vertical="center" wrapText="1"/>
    </xf>
    <xf numFmtId="0" fontId="47" fillId="34" borderId="317" xfId="0" applyFont="1" applyFill="1" applyBorder="1" applyAlignment="1">
      <alignment vertical="center"/>
    </xf>
    <xf numFmtId="0" fontId="172" fillId="34" borderId="318" xfId="36" applyFont="1" applyFill="1" applyBorder="1" applyAlignment="1" applyProtection="1">
      <alignment vertical="top"/>
    </xf>
    <xf numFmtId="0" fontId="5" fillId="34" borderId="319" xfId="0" applyFont="1" applyFill="1" applyBorder="1" applyAlignment="1">
      <alignment vertical="top" wrapText="1"/>
    </xf>
    <xf numFmtId="0" fontId="4" fillId="25" borderId="314" xfId="0" applyFont="1" applyFill="1" applyBorder="1" applyAlignment="1">
      <alignment horizontal="left" vertical="center" wrapText="1"/>
    </xf>
    <xf numFmtId="2" fontId="4" fillId="34" borderId="320" xfId="0" applyNumberFormat="1" applyFont="1" applyFill="1" applyBorder="1" applyAlignment="1">
      <alignment horizontal="center" vertical="center" wrapText="1"/>
    </xf>
    <xf numFmtId="0" fontId="47" fillId="35" borderId="320" xfId="0" applyFont="1" applyFill="1" applyBorder="1" applyAlignment="1">
      <alignment horizontal="center" vertical="center"/>
    </xf>
    <xf numFmtId="0" fontId="47" fillId="35" borderId="315" xfId="0" applyFont="1" applyFill="1" applyBorder="1" applyAlignment="1">
      <alignment horizontal="center" vertical="center"/>
    </xf>
    <xf numFmtId="0" fontId="4" fillId="25" borderId="321" xfId="0" applyFont="1" applyFill="1" applyBorder="1" applyAlignment="1">
      <alignment horizontal="left" vertical="center" wrapText="1"/>
    </xf>
    <xf numFmtId="0" fontId="47" fillId="35" borderId="322" xfId="0" applyFont="1" applyFill="1" applyBorder="1" applyAlignment="1">
      <alignment horizontal="center" vertical="center"/>
    </xf>
    <xf numFmtId="0" fontId="4" fillId="25" borderId="312" xfId="0" applyFont="1" applyFill="1" applyBorder="1" applyAlignment="1">
      <alignment horizontal="left" vertical="center" wrapText="1"/>
    </xf>
    <xf numFmtId="0" fontId="4" fillId="35" borderId="323" xfId="0" applyFont="1" applyFill="1" applyBorder="1" applyAlignment="1">
      <alignment horizontal="center" vertical="center" wrapText="1"/>
    </xf>
    <xf numFmtId="0" fontId="47" fillId="34" borderId="323" xfId="0" applyFont="1" applyFill="1" applyBorder="1" applyAlignment="1">
      <alignment horizontal="center" vertical="center"/>
    </xf>
    <xf numFmtId="0" fontId="47" fillId="34" borderId="313" xfId="0" applyFont="1" applyFill="1" applyBorder="1" applyAlignment="1">
      <alignment horizontal="center" vertical="center"/>
    </xf>
    <xf numFmtId="0" fontId="7" fillId="30" borderId="173" xfId="0" applyFont="1" applyFill="1" applyBorder="1" applyAlignment="1">
      <alignment horizontal="center" wrapText="1"/>
    </xf>
    <xf numFmtId="0" fontId="7" fillId="30" borderId="174" xfId="0" applyFont="1" applyFill="1" applyBorder="1" applyAlignment="1">
      <alignment horizontal="center" wrapText="1"/>
    </xf>
    <xf numFmtId="0" fontId="47" fillId="25" borderId="175" xfId="0" applyFont="1" applyFill="1" applyBorder="1" applyAlignment="1">
      <alignment vertical="center"/>
    </xf>
    <xf numFmtId="0" fontId="4" fillId="25" borderId="176" xfId="0" applyFont="1" applyFill="1" applyBorder="1" applyAlignment="1">
      <alignment vertical="center" wrapText="1"/>
    </xf>
    <xf numFmtId="0" fontId="47" fillId="25" borderId="177" xfId="0" applyFont="1" applyFill="1" applyBorder="1" applyAlignment="1">
      <alignment vertical="center"/>
    </xf>
    <xf numFmtId="0" fontId="112" fillId="27" borderId="324" xfId="0" applyFont="1" applyFill="1" applyBorder="1" applyAlignment="1">
      <alignment horizontal="center" wrapText="1"/>
    </xf>
    <xf numFmtId="0" fontId="112" fillId="27" borderId="325" xfId="0" applyFont="1" applyFill="1" applyBorder="1" applyAlignment="1">
      <alignment horizontal="center" wrapText="1"/>
    </xf>
    <xf numFmtId="0" fontId="4" fillId="25" borderId="321" xfId="0" applyFont="1" applyFill="1" applyBorder="1" applyAlignment="1">
      <alignment vertical="center" wrapText="1"/>
    </xf>
    <xf numFmtId="0" fontId="4" fillId="25" borderId="326" xfId="0" applyFont="1" applyFill="1" applyBorder="1" applyAlignment="1">
      <alignment horizontal="left" wrapText="1"/>
    </xf>
    <xf numFmtId="0" fontId="112" fillId="33" borderId="321" xfId="0" applyFont="1" applyFill="1" applyBorder="1" applyAlignment="1">
      <alignment horizontal="center" wrapText="1"/>
    </xf>
    <xf numFmtId="0" fontId="112" fillId="33" borderId="327" xfId="0" applyFont="1" applyFill="1" applyBorder="1" applyAlignment="1">
      <alignment horizontal="center" wrapText="1"/>
    </xf>
    <xf numFmtId="9" fontId="4" fillId="25" borderId="321" xfId="46" applyFont="1" applyFill="1" applyBorder="1" applyAlignment="1">
      <alignment horizontal="center" wrapText="1"/>
    </xf>
    <xf numFmtId="44" fontId="4" fillId="25" borderId="327" xfId="29" applyFont="1" applyFill="1" applyBorder="1" applyAlignment="1">
      <alignment horizontal="center" wrapText="1"/>
    </xf>
    <xf numFmtId="9" fontId="4" fillId="25" borderId="328" xfId="46" applyFont="1" applyFill="1" applyBorder="1" applyAlignment="1">
      <alignment horizontal="center" wrapText="1"/>
    </xf>
    <xf numFmtId="0" fontId="4" fillId="25" borderId="329" xfId="0" applyFont="1" applyFill="1" applyBorder="1" applyAlignment="1">
      <alignment horizontal="center" wrapText="1"/>
    </xf>
    <xf numFmtId="44" fontId="4" fillId="25" borderId="330" xfId="29" applyFont="1" applyFill="1" applyBorder="1" applyAlignment="1">
      <alignment horizontal="center" wrapText="1"/>
    </xf>
    <xf numFmtId="0" fontId="167" fillId="34" borderId="331" xfId="36" applyFont="1" applyFill="1" applyBorder="1" applyAlignment="1" applyProtection="1"/>
    <xf numFmtId="0" fontId="0" fillId="34" borderId="332" xfId="0" applyFill="1" applyBorder="1"/>
    <xf numFmtId="0" fontId="58" fillId="34" borderId="333" xfId="0" applyFont="1" applyFill="1" applyBorder="1" applyAlignment="1">
      <alignment wrapText="1"/>
    </xf>
    <xf numFmtId="0" fontId="168" fillId="34" borderId="334" xfId="36" applyFont="1" applyFill="1" applyBorder="1" applyAlignment="1" applyProtection="1"/>
    <xf numFmtId="0" fontId="58" fillId="34" borderId="335" xfId="0" applyFont="1" applyFill="1" applyBorder="1" applyAlignment="1">
      <alignment wrapText="1"/>
    </xf>
    <xf numFmtId="0" fontId="168" fillId="34" borderId="336" xfId="36" applyFont="1" applyFill="1" applyBorder="1" applyAlignment="1" applyProtection="1"/>
    <xf numFmtId="0" fontId="0" fillId="34" borderId="337" xfId="0" applyFill="1" applyBorder="1"/>
    <xf numFmtId="0" fontId="0" fillId="34" borderId="338" xfId="0" applyFill="1" applyBorder="1"/>
    <xf numFmtId="0" fontId="5" fillId="25" borderId="331" xfId="0" applyFont="1" applyFill="1" applyBorder="1" applyAlignment="1">
      <alignment horizontal="left"/>
    </xf>
    <xf numFmtId="0" fontId="5" fillId="25" borderId="332" xfId="0" applyFont="1" applyFill="1" applyBorder="1" applyAlignment="1"/>
    <xf numFmtId="0" fontId="5" fillId="25" borderId="319" xfId="0" applyFont="1" applyFill="1" applyBorder="1" applyAlignment="1"/>
    <xf numFmtId="0" fontId="5" fillId="25" borderId="333" xfId="0" applyFont="1" applyFill="1" applyBorder="1" applyAlignment="1"/>
    <xf numFmtId="0" fontId="5" fillId="25" borderId="334" xfId="0" applyFont="1" applyFill="1" applyBorder="1" applyAlignment="1">
      <alignment horizontal="left"/>
    </xf>
    <xf numFmtId="0" fontId="5" fillId="25" borderId="335" xfId="0" applyFont="1" applyFill="1" applyBorder="1" applyAlignment="1">
      <alignment wrapText="1"/>
    </xf>
    <xf numFmtId="0" fontId="5" fillId="25" borderId="337" xfId="0" applyFont="1" applyFill="1" applyBorder="1"/>
    <xf numFmtId="0" fontId="5" fillId="25" borderId="338" xfId="0" applyFont="1" applyFill="1" applyBorder="1"/>
    <xf numFmtId="0" fontId="5" fillId="25" borderId="321" xfId="0" applyFont="1" applyFill="1" applyBorder="1"/>
    <xf numFmtId="0" fontId="5" fillId="25" borderId="328" xfId="0" applyFont="1" applyFill="1" applyBorder="1" applyAlignment="1">
      <alignment horizontal="left"/>
    </xf>
    <xf numFmtId="44" fontId="5" fillId="25" borderId="329" xfId="29" applyFont="1" applyFill="1" applyBorder="1" applyAlignment="1">
      <alignment horizontal="left"/>
    </xf>
    <xf numFmtId="0" fontId="106" fillId="25" borderId="316" xfId="0" applyFont="1" applyFill="1" applyBorder="1"/>
    <xf numFmtId="44" fontId="106" fillId="25" borderId="181" xfId="29" applyFont="1" applyFill="1" applyBorder="1"/>
    <xf numFmtId="0" fontId="5" fillId="25" borderId="332" xfId="0" applyFont="1" applyFill="1" applyBorder="1"/>
    <xf numFmtId="0" fontId="5" fillId="25" borderId="333" xfId="0" applyFont="1" applyFill="1" applyBorder="1"/>
    <xf numFmtId="0" fontId="108" fillId="25" borderId="336" xfId="36" applyFont="1" applyFill="1" applyBorder="1" applyAlignment="1" applyProtection="1">
      <alignment horizontal="left"/>
    </xf>
    <xf numFmtId="0" fontId="5" fillId="25" borderId="339" xfId="0" applyFont="1" applyFill="1" applyBorder="1" applyAlignment="1">
      <alignment horizontal="left"/>
    </xf>
    <xf numFmtId="0" fontId="0" fillId="25" borderId="340" xfId="0" applyFill="1" applyBorder="1"/>
    <xf numFmtId="0" fontId="5" fillId="25" borderId="341" xfId="0" applyFont="1" applyFill="1" applyBorder="1" applyAlignment="1">
      <alignment horizontal="center"/>
    </xf>
    <xf numFmtId="0" fontId="5" fillId="25" borderId="331" xfId="0" applyFont="1" applyFill="1" applyBorder="1"/>
    <xf numFmtId="0" fontId="5" fillId="25" borderId="334" xfId="0" applyFont="1" applyFill="1" applyBorder="1"/>
    <xf numFmtId="0" fontId="5" fillId="25" borderId="335" xfId="0" applyFont="1" applyFill="1" applyBorder="1"/>
    <xf numFmtId="0" fontId="108" fillId="25" borderId="336" xfId="36" applyFont="1" applyFill="1" applyBorder="1" applyAlignment="1" applyProtection="1"/>
    <xf numFmtId="0" fontId="112" fillId="27" borderId="323" xfId="0" applyFont="1" applyFill="1" applyBorder="1" applyAlignment="1">
      <alignment horizontal="center" vertical="center" wrapText="1"/>
    </xf>
    <xf numFmtId="0" fontId="88" fillId="30" borderId="342" xfId="0" applyFont="1" applyFill="1" applyBorder="1"/>
    <xf numFmtId="0" fontId="88" fillId="30" borderId="343" xfId="0" applyFont="1" applyFill="1" applyBorder="1"/>
    <xf numFmtId="0" fontId="141" fillId="30" borderId="343" xfId="0" applyFont="1" applyFill="1" applyBorder="1" applyAlignment="1">
      <alignment horizontal="left" vertical="center"/>
    </xf>
    <xf numFmtId="0" fontId="93" fillId="30" borderId="343" xfId="0" applyFont="1" applyFill="1" applyBorder="1" applyAlignment="1">
      <alignment horizontal="left" vertical="center"/>
    </xf>
    <xf numFmtId="0" fontId="94" fillId="30" borderId="343" xfId="0" applyFont="1" applyFill="1" applyBorder="1" applyAlignment="1">
      <alignment horizontal="left" vertical="center"/>
    </xf>
    <xf numFmtId="0" fontId="0" fillId="30" borderId="343" xfId="0" applyFill="1" applyBorder="1"/>
    <xf numFmtId="0" fontId="92" fillId="30" borderId="343" xfId="0" applyFont="1" applyFill="1" applyBorder="1" applyAlignment="1">
      <alignment horizontal="center" vertical="center"/>
    </xf>
    <xf numFmtId="0" fontId="88" fillId="30" borderId="344" xfId="0" applyFont="1" applyFill="1" applyBorder="1" applyAlignment="1">
      <alignment horizontal="center" vertical="center"/>
    </xf>
    <xf numFmtId="0" fontId="2" fillId="30" borderId="345" xfId="0" applyFont="1" applyFill="1" applyBorder="1" applyAlignment="1">
      <alignment horizontal="center" vertical="center"/>
    </xf>
    <xf numFmtId="0" fontId="3" fillId="25" borderId="304" xfId="0" applyFont="1" applyFill="1" applyBorder="1"/>
    <xf numFmtId="0" fontId="3" fillId="25" borderId="305" xfId="0" applyFont="1" applyFill="1" applyBorder="1"/>
    <xf numFmtId="0" fontId="0" fillId="0" borderId="346" xfId="0" applyBorder="1" applyAlignment="1">
      <alignment wrapText="1"/>
    </xf>
    <xf numFmtId="0" fontId="3" fillId="34" borderId="0" xfId="0" applyFont="1" applyFill="1" applyBorder="1" applyAlignment="1"/>
    <xf numFmtId="0" fontId="0" fillId="25" borderId="346" xfId="0" applyFill="1" applyBorder="1"/>
    <xf numFmtId="0" fontId="24" fillId="25" borderId="304" xfId="0" applyFont="1" applyFill="1" applyBorder="1" applyAlignment="1">
      <alignment horizontal="center" wrapText="1"/>
    </xf>
    <xf numFmtId="0" fontId="24" fillId="25" borderId="305" xfId="0" applyFont="1" applyFill="1" applyBorder="1" applyAlignment="1">
      <alignment horizontal="center" wrapText="1"/>
    </xf>
    <xf numFmtId="0" fontId="24" fillId="25" borderId="304" xfId="0" applyFont="1" applyFill="1" applyBorder="1"/>
    <xf numFmtId="0" fontId="24" fillId="25" borderId="305" xfId="0" applyFont="1" applyFill="1" applyBorder="1"/>
    <xf numFmtId="0" fontId="0" fillId="0" borderId="0" xfId="0" applyBorder="1"/>
    <xf numFmtId="0" fontId="3" fillId="25" borderId="347" xfId="0" applyFont="1" applyFill="1" applyBorder="1"/>
    <xf numFmtId="0" fontId="3" fillId="25" borderId="348" xfId="0" applyFont="1" applyFill="1" applyBorder="1"/>
    <xf numFmtId="0" fontId="89" fillId="30" borderId="349" xfId="0" applyFont="1" applyFill="1" applyBorder="1"/>
    <xf numFmtId="0" fontId="88" fillId="30" borderId="350" xfId="0" applyFont="1" applyFill="1" applyBorder="1"/>
    <xf numFmtId="0" fontId="0" fillId="30" borderId="350" xfId="0" applyFill="1" applyBorder="1"/>
    <xf numFmtId="0" fontId="0" fillId="29" borderId="350" xfId="0" applyFill="1" applyBorder="1"/>
    <xf numFmtId="0" fontId="0" fillId="29" borderId="351" xfId="0" applyFill="1" applyBorder="1"/>
    <xf numFmtId="0" fontId="90" fillId="30" borderId="304" xfId="0" applyFont="1" applyFill="1" applyBorder="1"/>
    <xf numFmtId="0" fontId="0" fillId="29" borderId="305" xfId="0" applyFill="1" applyBorder="1"/>
    <xf numFmtId="0" fontId="88" fillId="30" borderId="304" xfId="0" applyFont="1" applyFill="1" applyBorder="1"/>
    <xf numFmtId="0" fontId="88" fillId="25" borderId="304" xfId="0" applyFont="1" applyFill="1" applyBorder="1"/>
    <xf numFmtId="0" fontId="12" fillId="30" borderId="304" xfId="0" applyFont="1" applyFill="1" applyBorder="1" applyAlignment="1">
      <alignment vertical="center"/>
    </xf>
    <xf numFmtId="0" fontId="88" fillId="30" borderId="305" xfId="0" applyFont="1" applyFill="1" applyBorder="1"/>
    <xf numFmtId="0" fontId="12" fillId="25" borderId="304" xfId="0" applyFont="1" applyFill="1" applyBorder="1"/>
    <xf numFmtId="0" fontId="88" fillId="25" borderId="305" xfId="0" applyFont="1" applyFill="1" applyBorder="1"/>
    <xf numFmtId="0" fontId="45" fillId="25" borderId="304" xfId="0" applyFont="1" applyFill="1" applyBorder="1"/>
    <xf numFmtId="0" fontId="22" fillId="30" borderId="343" xfId="0" applyFont="1" applyFill="1" applyBorder="1" applyAlignment="1">
      <alignment horizontal="left" vertical="center"/>
    </xf>
    <xf numFmtId="0" fontId="0" fillId="0" borderId="305" xfId="0" applyBorder="1" applyAlignment="1">
      <alignment wrapText="1"/>
    </xf>
    <xf numFmtId="0" fontId="3" fillId="25" borderId="306" xfId="0" applyFont="1" applyFill="1" applyBorder="1"/>
    <xf numFmtId="0" fontId="3" fillId="25" borderId="307" xfId="0" applyFont="1" applyFill="1" applyBorder="1"/>
    <xf numFmtId="0" fontId="3" fillId="25" borderId="308" xfId="0" applyFont="1" applyFill="1" applyBorder="1"/>
    <xf numFmtId="0" fontId="51" fillId="25" borderId="19" xfId="0" applyFont="1" applyFill="1" applyBorder="1"/>
    <xf numFmtId="0" fontId="51" fillId="0" borderId="19" xfId="0" applyFont="1" applyBorder="1"/>
    <xf numFmtId="0" fontId="0" fillId="25" borderId="185" xfId="0" applyFill="1" applyBorder="1"/>
    <xf numFmtId="0" fontId="51" fillId="25" borderId="186" xfId="0" applyFont="1" applyFill="1" applyBorder="1"/>
    <xf numFmtId="0" fontId="22" fillId="30" borderId="352" xfId="0" applyFont="1" applyFill="1" applyBorder="1" applyAlignment="1"/>
    <xf numFmtId="0" fontId="22" fillId="30" borderId="353" xfId="0" applyFont="1" applyFill="1" applyBorder="1" applyAlignment="1"/>
    <xf numFmtId="0" fontId="0" fillId="30" borderId="353" xfId="0" applyFill="1" applyBorder="1" applyAlignment="1"/>
    <xf numFmtId="0" fontId="0" fillId="25" borderId="306" xfId="0" applyFill="1" applyBorder="1"/>
    <xf numFmtId="0" fontId="0" fillId="25" borderId="350" xfId="0" applyFill="1" applyBorder="1"/>
    <xf numFmtId="0" fontId="0" fillId="25" borderId="351" xfId="0" applyFill="1" applyBorder="1"/>
    <xf numFmtId="0" fontId="149" fillId="30" borderId="304" xfId="0" applyFont="1" applyFill="1" applyBorder="1" applyAlignment="1">
      <alignment horizontal="left" indent="1"/>
    </xf>
    <xf numFmtId="0" fontId="21" fillId="25" borderId="304" xfId="0" applyFont="1" applyFill="1" applyBorder="1" applyAlignment="1">
      <alignment horizontal="left" indent="1"/>
    </xf>
    <xf numFmtId="0" fontId="19" fillId="25" borderId="304" xfId="0" applyFont="1" applyFill="1" applyBorder="1" applyAlignment="1">
      <alignment horizontal="left" indent="1"/>
    </xf>
    <xf numFmtId="0" fontId="102" fillId="25" borderId="354" xfId="0" applyFont="1" applyFill="1" applyBorder="1" applyAlignment="1">
      <alignment horizontal="left" wrapText="1" indent="1"/>
    </xf>
    <xf numFmtId="0" fontId="102" fillId="25" borderId="355" xfId="0" applyFont="1" applyFill="1" applyBorder="1" applyAlignment="1">
      <alignment horizontal="left" wrapText="1" indent="1"/>
    </xf>
    <xf numFmtId="0" fontId="102" fillId="25" borderId="305" xfId="0" applyFont="1" applyFill="1" applyBorder="1" applyAlignment="1">
      <alignment horizontal="left" wrapText="1" indent="1"/>
    </xf>
    <xf numFmtId="0" fontId="3" fillId="25" borderId="304" xfId="0" applyFont="1" applyFill="1" applyBorder="1" applyAlignment="1">
      <alignment horizontal="left" wrapText="1" indent="2"/>
    </xf>
    <xf numFmtId="0" fontId="0" fillId="25" borderId="0" xfId="0" applyFill="1" applyBorder="1" applyAlignment="1">
      <alignment horizontal="left" wrapText="1" indent="2"/>
    </xf>
    <xf numFmtId="0" fontId="11" fillId="25" borderId="356" xfId="0" applyFont="1" applyFill="1" applyBorder="1"/>
    <xf numFmtId="0" fontId="0" fillId="25" borderId="357" xfId="0" applyFill="1" applyBorder="1"/>
    <xf numFmtId="0" fontId="11" fillId="25" borderId="304" xfId="0" applyFont="1" applyFill="1" applyBorder="1"/>
    <xf numFmtId="0" fontId="4" fillId="36" borderId="187" xfId="0" applyFont="1" applyFill="1" applyBorder="1" applyAlignment="1">
      <alignment horizontal="left" vertical="center" wrapText="1"/>
    </xf>
    <xf numFmtId="0" fontId="47" fillId="36" borderId="188" xfId="0" applyFont="1" applyFill="1" applyBorder="1" applyAlignment="1">
      <alignment horizontal="center" vertical="center"/>
    </xf>
    <xf numFmtId="0" fontId="47" fillId="36" borderId="181" xfId="0" applyFont="1" applyFill="1" applyBorder="1" applyAlignment="1">
      <alignment horizontal="center" vertical="center"/>
    </xf>
    <xf numFmtId="0" fontId="4" fillId="36" borderId="181" xfId="0" applyFont="1" applyFill="1" applyBorder="1" applyAlignment="1">
      <alignment horizontal="center" vertical="center" wrapText="1"/>
    </xf>
    <xf numFmtId="0" fontId="4" fillId="36" borderId="73" xfId="0" applyFont="1" applyFill="1" applyBorder="1" applyAlignment="1">
      <alignment horizontal="center" vertical="center" wrapText="1"/>
    </xf>
    <xf numFmtId="0" fontId="47" fillId="36" borderId="73" xfId="0" applyFont="1" applyFill="1" applyBorder="1" applyAlignment="1">
      <alignment horizontal="center" vertical="center"/>
    </xf>
    <xf numFmtId="0" fontId="47" fillId="36" borderId="189" xfId="0" applyFont="1" applyFill="1" applyBorder="1" applyAlignment="1">
      <alignment horizontal="center" vertical="center"/>
    </xf>
    <xf numFmtId="0" fontId="4" fillId="36" borderId="190" xfId="0" applyFont="1" applyFill="1" applyBorder="1" applyAlignment="1">
      <alignment horizontal="center" vertical="center" wrapText="1"/>
    </xf>
    <xf numFmtId="0" fontId="4" fillId="36" borderId="191" xfId="0" applyFont="1" applyFill="1" applyBorder="1" applyAlignment="1">
      <alignment horizontal="center" vertical="center" wrapText="1"/>
    </xf>
    <xf numFmtId="0" fontId="4" fillId="36" borderId="192" xfId="0" applyFont="1" applyFill="1" applyBorder="1" applyAlignment="1">
      <alignment horizontal="center" vertical="center" wrapText="1"/>
    </xf>
    <xf numFmtId="0" fontId="4" fillId="36" borderId="193" xfId="0" applyFont="1" applyFill="1" applyBorder="1" applyAlignment="1">
      <alignment horizontal="center" vertical="center" wrapText="1"/>
    </xf>
    <xf numFmtId="0" fontId="4" fillId="36" borderId="194" xfId="0" applyFont="1" applyFill="1" applyBorder="1" applyAlignment="1">
      <alignment horizontal="center" vertical="center" wrapText="1"/>
    </xf>
    <xf numFmtId="0" fontId="4" fillId="36" borderId="195" xfId="0" applyFont="1" applyFill="1" applyBorder="1" applyAlignment="1">
      <alignment horizontal="center" vertical="center" wrapText="1"/>
    </xf>
    <xf numFmtId="0" fontId="4" fillId="36" borderId="170" xfId="0" applyFont="1" applyFill="1" applyBorder="1" applyAlignment="1">
      <alignment horizontal="center" vertical="center" wrapText="1"/>
    </xf>
    <xf numFmtId="0" fontId="47" fillId="36" borderId="170" xfId="0" applyFont="1" applyFill="1" applyBorder="1" applyAlignment="1">
      <alignment horizontal="center" vertical="center"/>
    </xf>
    <xf numFmtId="0" fontId="47" fillId="36" borderId="196" xfId="0" applyFont="1" applyFill="1" applyBorder="1" applyAlignment="1">
      <alignment horizontal="center" vertical="center"/>
    </xf>
    <xf numFmtId="0" fontId="5" fillId="36" borderId="82" xfId="0" applyFont="1" applyFill="1" applyBorder="1" applyAlignment="1">
      <alignment wrapText="1"/>
    </xf>
    <xf numFmtId="0" fontId="5" fillId="36" borderId="83" xfId="0" applyFont="1" applyFill="1" applyBorder="1" applyAlignment="1">
      <alignment wrapText="1"/>
    </xf>
    <xf numFmtId="0" fontId="5" fillId="36" borderId="79" xfId="0" applyFont="1" applyFill="1" applyBorder="1" applyAlignment="1">
      <alignment wrapText="1"/>
    </xf>
    <xf numFmtId="0" fontId="5" fillId="36" borderId="84" xfId="0" applyFont="1" applyFill="1" applyBorder="1" applyAlignment="1">
      <alignment wrapText="1"/>
    </xf>
    <xf numFmtId="0" fontId="5" fillId="36" borderId="78" xfId="0" applyFont="1" applyFill="1" applyBorder="1" applyAlignment="1"/>
    <xf numFmtId="0" fontId="5" fillId="36" borderId="119" xfId="36" applyFont="1" applyFill="1" applyBorder="1" applyAlignment="1" applyProtection="1">
      <alignment horizontal="left"/>
    </xf>
    <xf numFmtId="0" fontId="108" fillId="36" borderId="82" xfId="36" applyFont="1" applyFill="1" applyBorder="1" applyAlignment="1" applyProtection="1">
      <alignment horizontal="left"/>
    </xf>
    <xf numFmtId="0" fontId="11" fillId="26" borderId="358" xfId="0" applyFont="1" applyFill="1" applyBorder="1" applyAlignment="1">
      <alignment horizontal="center" vertical="center" wrapText="1"/>
    </xf>
    <xf numFmtId="44" fontId="2" fillId="32" borderId="165" xfId="29" applyNumberFormat="1" applyFont="1" applyFill="1" applyBorder="1" applyAlignment="1">
      <alignment horizontal="right" wrapText="1"/>
    </xf>
    <xf numFmtId="0" fontId="98" fillId="25" borderId="0" xfId="0" applyFont="1" applyFill="1" applyBorder="1" applyAlignment="1">
      <alignment horizontal="left" vertical="center" wrapText="1" indent="1"/>
    </xf>
    <xf numFmtId="0" fontId="15" fillId="25" borderId="0" xfId="0" applyFont="1" applyFill="1" applyBorder="1" applyAlignment="1">
      <alignment horizontal="left" vertical="center" wrapText="1" indent="1"/>
    </xf>
    <xf numFmtId="0" fontId="78" fillId="25" borderId="10" xfId="0" applyFont="1" applyFill="1" applyBorder="1" applyAlignment="1">
      <alignment horizontal="left" vertical="center" wrapText="1" indent="1"/>
    </xf>
    <xf numFmtId="0" fontId="3" fillId="25" borderId="350" xfId="0" applyFont="1" applyFill="1" applyBorder="1"/>
    <xf numFmtId="0" fontId="32" fillId="25" borderId="350" xfId="0" applyFont="1" applyFill="1" applyBorder="1" applyAlignment="1">
      <alignment horizontal="center" vertical="center" wrapText="1"/>
    </xf>
    <xf numFmtId="0" fontId="3" fillId="25" borderId="351" xfId="0" applyFont="1" applyFill="1" applyBorder="1"/>
    <xf numFmtId="0" fontId="3" fillId="25" borderId="305" xfId="0" applyFont="1" applyFill="1" applyBorder="1" applyAlignment="1">
      <alignment horizontal="left" vertical="center" indent="1"/>
    </xf>
    <xf numFmtId="171" fontId="17" fillId="28" borderId="197" xfId="28" applyNumberFormat="1" applyFont="1" applyFill="1" applyBorder="1" applyAlignment="1">
      <alignment horizontal="right" vertical="center" wrapText="1"/>
    </xf>
    <xf numFmtId="171" fontId="17" fillId="24" borderId="165" xfId="28" applyNumberFormat="1" applyFont="1" applyFill="1" applyBorder="1" applyAlignment="1">
      <alignment horizontal="right" vertical="center"/>
    </xf>
    <xf numFmtId="171" fontId="17" fillId="26" borderId="164" xfId="28" applyNumberFormat="1" applyFont="1" applyFill="1" applyBorder="1" applyAlignment="1">
      <alignment horizontal="right" vertical="center"/>
    </xf>
    <xf numFmtId="168" fontId="78" fillId="28" borderId="197" xfId="28" applyNumberFormat="1" applyFont="1" applyFill="1" applyBorder="1" applyAlignment="1">
      <alignment horizontal="center" vertical="center"/>
    </xf>
    <xf numFmtId="168" fontId="17" fillId="26" borderId="164" xfId="0" applyNumberFormat="1" applyFont="1" applyFill="1" applyBorder="1" applyAlignment="1">
      <alignment horizontal="center" vertical="center"/>
    </xf>
    <xf numFmtId="168" fontId="17" fillId="26" borderId="164" xfId="28" applyNumberFormat="1" applyFont="1" applyFill="1" applyBorder="1" applyAlignment="1">
      <alignment horizontal="center" vertical="center"/>
    </xf>
    <xf numFmtId="168" fontId="17" fillId="24" borderId="198" xfId="0" applyNumberFormat="1" applyFont="1" applyFill="1" applyBorder="1" applyAlignment="1">
      <alignment horizontal="center" vertical="center" wrapText="1"/>
    </xf>
    <xf numFmtId="168" fontId="17" fillId="24" borderId="198" xfId="28" applyNumberFormat="1" applyFont="1" applyFill="1" applyBorder="1" applyAlignment="1">
      <alignment horizontal="center" vertical="center" wrapText="1"/>
    </xf>
    <xf numFmtId="168" fontId="17" fillId="28" borderId="197" xfId="0" applyNumberFormat="1" applyFont="1" applyFill="1" applyBorder="1" applyAlignment="1">
      <alignment horizontal="center" vertical="center" wrapText="1"/>
    </xf>
    <xf numFmtId="171" fontId="17" fillId="26" borderId="164" xfId="0" applyNumberFormat="1" applyFont="1" applyFill="1" applyBorder="1" applyAlignment="1">
      <alignment horizontal="center" vertical="center"/>
    </xf>
    <xf numFmtId="171" fontId="17" fillId="24" borderId="359" xfId="0" applyNumberFormat="1" applyFont="1" applyFill="1" applyBorder="1" applyAlignment="1">
      <alignment horizontal="center" vertical="center" wrapText="1"/>
    </xf>
    <xf numFmtId="171" fontId="17" fillId="28" borderId="197" xfId="0" applyNumberFormat="1" applyFont="1" applyFill="1" applyBorder="1" applyAlignment="1">
      <alignment horizontal="center" vertical="center" wrapText="1"/>
    </xf>
    <xf numFmtId="0" fontId="0" fillId="37" borderId="360" xfId="0" applyFill="1" applyBorder="1" applyAlignment="1">
      <alignment vertical="top" wrapText="1"/>
    </xf>
    <xf numFmtId="0" fontId="17" fillId="37" borderId="361" xfId="0" applyFont="1" applyFill="1" applyBorder="1" applyAlignment="1">
      <alignment vertical="center"/>
    </xf>
    <xf numFmtId="0" fontId="0" fillId="37" borderId="362" xfId="0" applyFill="1" applyBorder="1" applyAlignment="1">
      <alignment vertical="top" wrapText="1"/>
    </xf>
    <xf numFmtId="0" fontId="0" fillId="37" borderId="363" xfId="0" applyFill="1" applyBorder="1"/>
    <xf numFmtId="0" fontId="0" fillId="37" borderId="0" xfId="0" applyFill="1" applyBorder="1"/>
    <xf numFmtId="0" fontId="0" fillId="37" borderId="364" xfId="0" applyFill="1" applyBorder="1" applyAlignment="1">
      <alignment vertical="top" wrapText="1"/>
    </xf>
    <xf numFmtId="0" fontId="1" fillId="37" borderId="0" xfId="0" applyFont="1" applyFill="1" applyBorder="1" applyAlignment="1">
      <alignment vertical="top"/>
    </xf>
    <xf numFmtId="0" fontId="45" fillId="37" borderId="363" xfId="0" applyFont="1" applyFill="1" applyBorder="1"/>
    <xf numFmtId="0" fontId="11" fillId="37" borderId="0" xfId="0" applyFont="1" applyFill="1" applyBorder="1" applyAlignment="1">
      <alignment vertical="top"/>
    </xf>
    <xf numFmtId="0" fontId="3" fillId="37" borderId="363" xfId="0" applyFont="1" applyFill="1" applyBorder="1"/>
    <xf numFmtId="0" fontId="11" fillId="37" borderId="0" xfId="0" applyFont="1" applyFill="1" applyBorder="1" applyAlignment="1">
      <alignment vertical="top" wrapText="1"/>
    </xf>
    <xf numFmtId="0" fontId="0" fillId="37" borderId="0" xfId="0" applyFill="1" applyBorder="1" applyAlignment="1">
      <alignment vertical="top" wrapText="1"/>
    </xf>
    <xf numFmtId="164" fontId="19" fillId="34" borderId="365" xfId="0" applyNumberFormat="1" applyFont="1" applyFill="1" applyBorder="1" applyAlignment="1" applyProtection="1">
      <alignment horizontal="center" vertical="center" wrapText="1"/>
    </xf>
    <xf numFmtId="164" fontId="19" fillId="34" borderId="366" xfId="0" applyNumberFormat="1" applyFont="1" applyFill="1" applyBorder="1" applyAlignment="1" applyProtection="1">
      <alignment horizontal="center" vertical="center" wrapText="1"/>
    </xf>
    <xf numFmtId="164" fontId="19" fillId="34" borderId="367" xfId="0" applyNumberFormat="1" applyFont="1" applyFill="1" applyBorder="1" applyAlignment="1" applyProtection="1">
      <alignment horizontal="center" vertical="center" wrapText="1"/>
    </xf>
    <xf numFmtId="2" fontId="19" fillId="38" borderId="368" xfId="0" applyNumberFormat="1" applyFont="1" applyFill="1" applyBorder="1" applyAlignment="1" applyProtection="1">
      <alignment horizontal="center" vertical="center" wrapText="1"/>
    </xf>
    <xf numFmtId="0" fontId="0" fillId="37" borderId="369" xfId="0" applyFill="1" applyBorder="1" applyAlignment="1">
      <alignment vertical="top" wrapText="1"/>
    </xf>
    <xf numFmtId="0" fontId="174" fillId="37" borderId="0" xfId="0" applyFont="1" applyFill="1" applyBorder="1" applyAlignment="1">
      <alignment vertical="top" wrapText="1"/>
    </xf>
    <xf numFmtId="0" fontId="0" fillId="37" borderId="370" xfId="0" applyFill="1" applyBorder="1" applyAlignment="1">
      <alignment vertical="top" wrapText="1"/>
    </xf>
    <xf numFmtId="0" fontId="0" fillId="37" borderId="371" xfId="0" applyFill="1" applyBorder="1" applyAlignment="1">
      <alignment vertical="top" wrapText="1"/>
    </xf>
    <xf numFmtId="0" fontId="19" fillId="37" borderId="372" xfId="0" applyFont="1" applyFill="1" applyBorder="1" applyAlignment="1">
      <alignment horizontal="center" vertical="top"/>
    </xf>
    <xf numFmtId="0" fontId="5" fillId="37" borderId="373" xfId="0" applyFont="1" applyFill="1" applyBorder="1" applyAlignment="1">
      <alignment horizontal="left" vertical="top" wrapText="1"/>
    </xf>
    <xf numFmtId="0" fontId="5" fillId="37" borderId="374" xfId="0" applyFont="1" applyFill="1" applyBorder="1" applyAlignment="1">
      <alignment horizontal="left" vertical="top" wrapText="1"/>
    </xf>
    <xf numFmtId="0" fontId="1" fillId="37" borderId="0" xfId="0" applyFont="1" applyFill="1" applyBorder="1" applyAlignment="1">
      <alignment vertical="top" wrapText="1"/>
    </xf>
    <xf numFmtId="0" fontId="0" fillId="37" borderId="361" xfId="0" applyFill="1" applyBorder="1" applyAlignment="1">
      <alignment vertical="top" wrapText="1"/>
    </xf>
    <xf numFmtId="0" fontId="0" fillId="37" borderId="375" xfId="0" applyFill="1" applyBorder="1" applyAlignment="1">
      <alignment vertical="top" wrapText="1"/>
    </xf>
    <xf numFmtId="0" fontId="0" fillId="37" borderId="374" xfId="0" applyFill="1" applyBorder="1" applyAlignment="1">
      <alignment vertical="top" wrapText="1"/>
    </xf>
    <xf numFmtId="0" fontId="0" fillId="37" borderId="376" xfId="0" applyFill="1" applyBorder="1" applyAlignment="1">
      <alignment vertical="top" wrapText="1"/>
    </xf>
    <xf numFmtId="0" fontId="19" fillId="34" borderId="377" xfId="0" applyFont="1" applyFill="1" applyBorder="1" applyAlignment="1" applyProtection="1">
      <alignment horizontal="center" vertical="center" wrapText="1"/>
      <protection locked="0"/>
    </xf>
    <xf numFmtId="0" fontId="19" fillId="34" borderId="378" xfId="0" applyFont="1" applyFill="1" applyBorder="1" applyAlignment="1" applyProtection="1">
      <alignment horizontal="center" vertical="center" wrapText="1"/>
      <protection locked="0"/>
    </xf>
    <xf numFmtId="0" fontId="19" fillId="34" borderId="379" xfId="0" applyFont="1" applyFill="1" applyBorder="1" applyAlignment="1" applyProtection="1">
      <alignment horizontal="center" vertical="center" wrapText="1"/>
      <protection locked="0"/>
    </xf>
    <xf numFmtId="0" fontId="19" fillId="37" borderId="0" xfId="0" applyFont="1" applyFill="1" applyBorder="1" applyAlignment="1">
      <alignment horizontal="left" vertical="top"/>
    </xf>
    <xf numFmtId="0" fontId="19" fillId="37" borderId="0" xfId="0" applyFont="1" applyFill="1" applyBorder="1" applyAlignment="1">
      <alignment vertical="top"/>
    </xf>
    <xf numFmtId="0" fontId="0" fillId="37" borderId="0" xfId="0" applyFill="1" applyBorder="1" applyAlignment="1" applyProtection="1">
      <alignment vertical="top" wrapText="1"/>
    </xf>
    <xf numFmtId="0" fontId="10" fillId="34" borderId="0" xfId="36" applyFill="1" applyBorder="1" applyAlignment="1" applyProtection="1">
      <alignment horizontal="left" vertical="top" indent="5"/>
    </xf>
    <xf numFmtId="0" fontId="170" fillId="25" borderId="18" xfId="0" applyFont="1" applyFill="1" applyBorder="1" applyAlignment="1">
      <alignment horizontal="left" vertical="center"/>
    </xf>
    <xf numFmtId="0" fontId="30" fillId="25" borderId="18" xfId="0" applyFont="1" applyFill="1" applyBorder="1" applyAlignment="1">
      <alignment horizontal="left" vertical="center"/>
    </xf>
    <xf numFmtId="0" fontId="118" fillId="0" borderId="0" xfId="0" applyFont="1" applyBorder="1"/>
    <xf numFmtId="0" fontId="10" fillId="25" borderId="337" xfId="36" applyFill="1" applyBorder="1" applyAlignment="1" applyProtection="1"/>
    <xf numFmtId="0" fontId="5" fillId="25" borderId="336" xfId="0" applyFont="1" applyFill="1" applyBorder="1" applyAlignment="1">
      <alignment horizontal="left"/>
    </xf>
    <xf numFmtId="1" fontId="18" fillId="24" borderId="182" xfId="0" applyNumberFormat="1" applyFont="1" applyFill="1" applyBorder="1" applyAlignment="1" applyProtection="1">
      <alignment horizontal="center"/>
      <protection locked="0"/>
    </xf>
    <xf numFmtId="1" fontId="18" fillId="0" borderId="183" xfId="0" applyNumberFormat="1" applyFont="1" applyBorder="1" applyAlignment="1" applyProtection="1">
      <alignment horizontal="center"/>
      <protection locked="0"/>
    </xf>
    <xf numFmtId="1" fontId="18" fillId="0" borderId="184" xfId="0" applyNumberFormat="1" applyFont="1" applyBorder="1" applyAlignment="1" applyProtection="1">
      <alignment horizontal="center"/>
      <protection locked="0"/>
    </xf>
    <xf numFmtId="0" fontId="45" fillId="25" borderId="304" xfId="0" applyFont="1" applyFill="1" applyBorder="1" applyAlignment="1">
      <alignment horizontal="left" vertical="center" wrapText="1" indent="2"/>
    </xf>
    <xf numFmtId="0" fontId="0" fillId="0" borderId="0" xfId="0" applyBorder="1" applyAlignment="1">
      <alignment horizontal="left" vertical="center" wrapText="1" indent="2"/>
    </xf>
    <xf numFmtId="0" fontId="45" fillId="25" borderId="304" xfId="0" applyFont="1" applyFill="1" applyBorder="1" applyAlignment="1">
      <alignment horizontal="left" wrapText="1" indent="2"/>
    </xf>
    <xf numFmtId="0" fontId="0" fillId="0" borderId="0" xfId="0" applyBorder="1" applyAlignment="1">
      <alignment horizontal="left" wrapText="1" indent="2"/>
    </xf>
    <xf numFmtId="0" fontId="18" fillId="24" borderId="182" xfId="0" applyFont="1" applyFill="1" applyBorder="1" applyAlignment="1" applyProtection="1">
      <alignment horizontal="center"/>
      <protection locked="0"/>
    </xf>
    <xf numFmtId="0" fontId="18" fillId="0" borderId="183" xfId="0" applyFont="1" applyBorder="1" applyAlignment="1" applyProtection="1">
      <alignment horizontal="center"/>
      <protection locked="0"/>
    </xf>
    <xf numFmtId="0" fontId="18" fillId="0" borderId="184" xfId="0" applyFont="1" applyBorder="1" applyAlignment="1" applyProtection="1">
      <alignment horizontal="center"/>
      <protection locked="0"/>
    </xf>
    <xf numFmtId="0" fontId="18" fillId="24" borderId="182" xfId="0" applyFont="1" applyFill="1" applyBorder="1" applyAlignment="1" applyProtection="1">
      <protection locked="0"/>
    </xf>
    <xf numFmtId="0" fontId="18" fillId="0" borderId="183" xfId="0" applyFont="1" applyBorder="1" applyAlignment="1" applyProtection="1">
      <protection locked="0"/>
    </xf>
    <xf numFmtId="0" fontId="18" fillId="0" borderId="184" xfId="0" applyFont="1" applyBorder="1" applyAlignment="1" applyProtection="1">
      <protection locked="0"/>
    </xf>
    <xf numFmtId="0" fontId="5" fillId="37" borderId="0" xfId="0" applyFont="1" applyFill="1" applyBorder="1" applyAlignment="1">
      <alignment horizontal="left" vertical="top" wrapText="1"/>
    </xf>
    <xf numFmtId="0" fontId="11" fillId="37" borderId="0" xfId="0" applyFont="1" applyFill="1" applyBorder="1" applyAlignment="1">
      <alignment vertical="top" wrapText="1"/>
    </xf>
    <xf numFmtId="0" fontId="0" fillId="37" borderId="0" xfId="0" applyFill="1" applyBorder="1"/>
    <xf numFmtId="2" fontId="19" fillId="34" borderId="380" xfId="0" applyNumberFormat="1" applyFont="1" applyFill="1" applyBorder="1" applyAlignment="1" applyProtection="1">
      <alignment horizontal="center" vertical="center" wrapText="1"/>
      <protection locked="0"/>
    </xf>
    <xf numFmtId="2" fontId="19" fillId="34" borderId="381" xfId="0" applyNumberFormat="1" applyFont="1" applyFill="1" applyBorder="1" applyAlignment="1" applyProtection="1">
      <alignment horizontal="center" vertical="center" wrapText="1"/>
      <protection locked="0"/>
    </xf>
    <xf numFmtId="2" fontId="19" fillId="34" borderId="382" xfId="0" applyNumberFormat="1" applyFont="1" applyFill="1" applyBorder="1" applyAlignment="1" applyProtection="1">
      <alignment horizontal="center" vertical="center" wrapText="1"/>
      <protection locked="0"/>
    </xf>
    <xf numFmtId="0" fontId="23" fillId="34" borderId="0" xfId="0" applyFont="1" applyFill="1" applyBorder="1" applyAlignment="1">
      <alignment horizontal="left" vertical="top" wrapText="1"/>
    </xf>
    <xf numFmtId="0" fontId="11" fillId="34" borderId="0" xfId="0" applyFont="1" applyFill="1" applyBorder="1" applyAlignment="1">
      <alignment horizontal="left" vertical="top" wrapText="1"/>
    </xf>
    <xf numFmtId="0" fontId="43" fillId="37" borderId="0" xfId="0" applyFont="1" applyFill="1" applyBorder="1" applyAlignment="1">
      <alignment horizontal="left" vertical="top" wrapText="1"/>
    </xf>
    <xf numFmtId="0" fontId="43" fillId="37" borderId="369" xfId="0" applyFont="1" applyFill="1" applyBorder="1" applyAlignment="1">
      <alignment horizontal="left" vertical="top" wrapText="1"/>
    </xf>
    <xf numFmtId="0" fontId="95" fillId="30" borderId="343" xfId="0" applyFont="1" applyFill="1" applyBorder="1" applyAlignment="1">
      <alignment horizontal="center" vertical="center"/>
    </xf>
    <xf numFmtId="0" fontId="59" fillId="29" borderId="213" xfId="0" applyFont="1" applyFill="1" applyBorder="1" applyAlignment="1">
      <alignment horizontal="center" vertical="center" wrapText="1"/>
    </xf>
    <xf numFmtId="0" fontId="59" fillId="29" borderId="214" xfId="0" applyFont="1" applyFill="1" applyBorder="1" applyAlignment="1">
      <alignment horizontal="center" vertical="center" wrapText="1"/>
    </xf>
    <xf numFmtId="0" fontId="59" fillId="29" borderId="215" xfId="0" applyFont="1" applyFill="1" applyBorder="1" applyAlignment="1">
      <alignment horizontal="center" vertical="center" wrapText="1"/>
    </xf>
    <xf numFmtId="0" fontId="59" fillId="29" borderId="210" xfId="0" applyFont="1" applyFill="1" applyBorder="1" applyAlignment="1">
      <alignment horizontal="center" vertical="center" wrapText="1"/>
    </xf>
    <xf numFmtId="0" fontId="23" fillId="37" borderId="360" xfId="0" applyFont="1" applyFill="1" applyBorder="1" applyAlignment="1">
      <alignment horizontal="center" vertical="center" wrapText="1"/>
    </xf>
    <xf numFmtId="0" fontId="23" fillId="37" borderId="361" xfId="0" applyFont="1" applyFill="1" applyBorder="1" applyAlignment="1">
      <alignment horizontal="center" vertical="center" wrapText="1"/>
    </xf>
    <xf numFmtId="0" fontId="23" fillId="37" borderId="375" xfId="0" applyFont="1" applyFill="1" applyBorder="1" applyAlignment="1">
      <alignment horizontal="center" vertical="center" wrapText="1"/>
    </xf>
    <xf numFmtId="0" fontId="23" fillId="37" borderId="373" xfId="0" applyFont="1" applyFill="1" applyBorder="1" applyAlignment="1">
      <alignment horizontal="center" vertical="center" wrapText="1"/>
    </xf>
    <xf numFmtId="0" fontId="23" fillId="37" borderId="374" xfId="0" applyFont="1" applyFill="1" applyBorder="1" applyAlignment="1">
      <alignment horizontal="center" vertical="center" wrapText="1"/>
    </xf>
    <xf numFmtId="0" fontId="23" fillId="37" borderId="376" xfId="0" applyFont="1" applyFill="1" applyBorder="1" applyAlignment="1">
      <alignment horizontal="center" vertical="center" wrapText="1"/>
    </xf>
    <xf numFmtId="0" fontId="23" fillId="25" borderId="16" xfId="0" applyFont="1" applyFill="1" applyBorder="1" applyAlignment="1">
      <alignment vertical="center" wrapText="1"/>
    </xf>
    <xf numFmtId="0" fontId="0" fillId="0" borderId="16" xfId="0" applyBorder="1" applyAlignment="1">
      <alignment vertical="center" wrapText="1"/>
    </xf>
    <xf numFmtId="0" fontId="76" fillId="25" borderId="17" xfId="0" applyFont="1" applyFill="1" applyBorder="1" applyAlignment="1">
      <alignment horizontal="center" vertical="center" wrapText="1"/>
    </xf>
    <xf numFmtId="0" fontId="77" fillId="0" borderId="17" xfId="0" applyFont="1" applyBorder="1" applyAlignment="1"/>
    <xf numFmtId="0" fontId="6" fillId="0" borderId="17" xfId="0" applyFont="1" applyBorder="1" applyAlignment="1"/>
    <xf numFmtId="0" fontId="3" fillId="34" borderId="0" xfId="0" applyFont="1" applyFill="1" applyBorder="1" applyAlignment="1">
      <alignment horizontal="left" vertical="center"/>
    </xf>
    <xf numFmtId="2" fontId="19" fillId="37" borderId="199" xfId="0" applyNumberFormat="1" applyFont="1" applyFill="1" applyBorder="1" applyAlignment="1" applyProtection="1">
      <alignment horizontal="center" vertical="center" wrapText="1"/>
    </xf>
    <xf numFmtId="2" fontId="19" fillId="37" borderId="200" xfId="0" applyNumberFormat="1" applyFont="1" applyFill="1" applyBorder="1" applyAlignment="1" applyProtection="1">
      <alignment horizontal="center" vertical="center" wrapText="1"/>
    </xf>
    <xf numFmtId="0" fontId="19" fillId="25" borderId="17" xfId="0" applyFont="1" applyFill="1" applyBorder="1" applyAlignment="1">
      <alignment horizontal="left" vertical="center" wrapText="1"/>
    </xf>
    <xf numFmtId="0" fontId="114" fillId="34" borderId="0" xfId="0" applyFont="1" applyFill="1" applyAlignment="1">
      <alignment horizontal="left" vertical="center" wrapText="1" indent="3"/>
    </xf>
    <xf numFmtId="0" fontId="59" fillId="29" borderId="211" xfId="0" applyFont="1" applyFill="1" applyBorder="1" applyAlignment="1">
      <alignment horizontal="center" vertical="center" wrapText="1"/>
    </xf>
    <xf numFmtId="0" fontId="0" fillId="0" borderId="212" xfId="0" applyBorder="1" applyAlignment="1"/>
    <xf numFmtId="168" fontId="74" fillId="28" borderId="201" xfId="0" applyNumberFormat="1" applyFont="1" applyFill="1" applyBorder="1" applyAlignment="1">
      <alignment horizontal="center" vertical="center" wrapText="1"/>
    </xf>
    <xf numFmtId="168" fontId="0" fillId="0" borderId="202" xfId="0" applyNumberFormat="1" applyBorder="1" applyAlignment="1">
      <alignment horizontal="center"/>
    </xf>
    <xf numFmtId="168" fontId="0" fillId="0" borderId="203" xfId="0" applyNumberFormat="1" applyBorder="1" applyAlignment="1">
      <alignment horizontal="center"/>
    </xf>
    <xf numFmtId="0" fontId="0" fillId="0" borderId="212" xfId="0" applyBorder="1" applyAlignment="1">
      <alignment horizontal="center" vertical="center" wrapText="1"/>
    </xf>
    <xf numFmtId="0" fontId="59" fillId="29" borderId="212" xfId="0" applyFont="1" applyFill="1" applyBorder="1" applyAlignment="1">
      <alignment horizontal="center" vertical="center" wrapText="1"/>
    </xf>
    <xf numFmtId="0" fontId="32" fillId="25" borderId="204" xfId="0" applyFont="1" applyFill="1" applyBorder="1" applyAlignment="1">
      <alignment horizontal="center" vertical="center" wrapText="1"/>
    </xf>
    <xf numFmtId="0" fontId="86" fillId="0" borderId="204" xfId="0" applyFont="1" applyBorder="1" applyAlignment="1">
      <alignment horizontal="center" wrapText="1"/>
    </xf>
    <xf numFmtId="0" fontId="86" fillId="0" borderId="204" xfId="0" applyFont="1" applyBorder="1" applyAlignment="1"/>
    <xf numFmtId="168" fontId="17" fillId="26" borderId="205" xfId="0" applyNumberFormat="1" applyFont="1" applyFill="1" applyBorder="1" applyAlignment="1">
      <alignment horizontal="center" vertical="center" wrapText="1"/>
    </xf>
    <xf numFmtId="168" fontId="0" fillId="0" borderId="206" xfId="0" applyNumberFormat="1" applyBorder="1" applyAlignment="1">
      <alignment horizontal="center"/>
    </xf>
    <xf numFmtId="168" fontId="0" fillId="0" borderId="207" xfId="0" applyNumberFormat="1" applyBorder="1" applyAlignment="1">
      <alignment horizontal="center"/>
    </xf>
    <xf numFmtId="168" fontId="3" fillId="0" borderId="206" xfId="0" applyNumberFormat="1" applyFont="1" applyBorder="1" applyAlignment="1">
      <alignment horizontal="center"/>
    </xf>
    <xf numFmtId="168" fontId="3" fillId="0" borderId="207" xfId="0" applyNumberFormat="1" applyFont="1" applyBorder="1" applyAlignment="1">
      <alignment horizontal="center"/>
    </xf>
    <xf numFmtId="168" fontId="74" fillId="24" borderId="57" xfId="0" applyNumberFormat="1" applyFont="1" applyFill="1" applyBorder="1" applyAlignment="1">
      <alignment horizontal="center" vertical="center" wrapText="1"/>
    </xf>
    <xf numFmtId="168" fontId="74" fillId="24" borderId="58" xfId="0" applyNumberFormat="1" applyFont="1" applyFill="1" applyBorder="1" applyAlignment="1">
      <alignment horizontal="center" vertical="center" wrapText="1"/>
    </xf>
    <xf numFmtId="168" fontId="75" fillId="24" borderId="59" xfId="0" applyNumberFormat="1" applyFont="1" applyFill="1" applyBorder="1" applyAlignment="1">
      <alignment horizontal="center" vertical="center" wrapText="1"/>
    </xf>
    <xf numFmtId="168" fontId="75" fillId="24" borderId="58" xfId="0" applyNumberFormat="1" applyFont="1" applyFill="1" applyBorder="1" applyAlignment="1">
      <alignment horizontal="center" vertical="center" wrapText="1"/>
    </xf>
    <xf numFmtId="168" fontId="0" fillId="0" borderId="59" xfId="0" applyNumberFormat="1" applyBorder="1" applyAlignment="1">
      <alignment horizontal="center"/>
    </xf>
    <xf numFmtId="0" fontId="63" fillId="25" borderId="44" xfId="0" applyFont="1" applyFill="1" applyBorder="1" applyAlignment="1">
      <alignment horizontal="center" vertical="center" wrapText="1"/>
    </xf>
    <xf numFmtId="0" fontId="73" fillId="25" borderId="0" xfId="0" applyFont="1" applyFill="1" applyBorder="1" applyAlignment="1">
      <alignment horizontal="center" vertical="center" wrapText="1"/>
    </xf>
    <xf numFmtId="0" fontId="13" fillId="0" borderId="0" xfId="0" applyFont="1" applyAlignment="1">
      <alignment horizontal="center" wrapText="1"/>
    </xf>
    <xf numFmtId="0" fontId="0" fillId="0" borderId="404" xfId="0" applyBorder="1" applyAlignment="1">
      <alignment horizontal="center" wrapText="1"/>
    </xf>
    <xf numFmtId="0" fontId="65" fillId="25" borderId="44" xfId="0" applyFont="1" applyFill="1" applyBorder="1" applyAlignment="1">
      <alignment horizontal="left" vertical="center" wrapText="1" indent="1"/>
    </xf>
    <xf numFmtId="0" fontId="0" fillId="0" borderId="0" xfId="0" applyAlignment="1">
      <alignment horizontal="left" indent="1"/>
    </xf>
    <xf numFmtId="0" fontId="27" fillId="25" borderId="208" xfId="0" applyFont="1" applyFill="1" applyBorder="1" applyAlignment="1">
      <alignment horizontal="left" vertical="center" wrapText="1"/>
    </xf>
    <xf numFmtId="0" fontId="9" fillId="25" borderId="209" xfId="0" applyFont="1" applyFill="1" applyBorder="1" applyAlignment="1">
      <alignment horizontal="left" wrapText="1"/>
    </xf>
    <xf numFmtId="0" fontId="0" fillId="0" borderId="209" xfId="0" applyBorder="1" applyAlignment="1">
      <alignment wrapText="1"/>
    </xf>
    <xf numFmtId="0" fontId="70" fillId="25" borderId="44" xfId="0" applyFont="1" applyFill="1" applyBorder="1" applyAlignment="1">
      <alignment horizontal="left" vertical="center" indent="1"/>
    </xf>
    <xf numFmtId="0" fontId="71" fillId="25" borderId="0" xfId="0" applyFont="1" applyFill="1" applyBorder="1" applyAlignment="1">
      <alignment horizontal="left" vertical="center" indent="1"/>
    </xf>
    <xf numFmtId="0" fontId="72" fillId="0" borderId="0" xfId="0" applyFont="1" applyAlignment="1">
      <alignment horizontal="left" vertical="center" indent="1"/>
    </xf>
    <xf numFmtId="0" fontId="72" fillId="0" borderId="19" xfId="0" applyFont="1" applyBorder="1" applyAlignment="1">
      <alignment horizontal="left" vertical="center" indent="1"/>
    </xf>
    <xf numFmtId="0" fontId="0" fillId="0" borderId="343" xfId="0" applyBorder="1" applyAlignment="1">
      <alignment vertical="center"/>
    </xf>
    <xf numFmtId="0" fontId="32" fillId="25" borderId="350" xfId="0" applyFont="1" applyFill="1" applyBorder="1" applyAlignment="1">
      <alignment horizontal="center" vertical="center" wrapText="1"/>
    </xf>
    <xf numFmtId="0" fontId="6" fillId="25" borderId="25" xfId="0" applyFont="1" applyFill="1" applyBorder="1" applyAlignment="1">
      <alignment vertical="center"/>
    </xf>
    <xf numFmtId="0" fontId="6" fillId="25" borderId="0" xfId="0" applyFont="1" applyFill="1" applyBorder="1" applyAlignment="1">
      <alignment vertical="center"/>
    </xf>
    <xf numFmtId="0" fontId="23" fillId="25" borderId="16" xfId="0" applyFont="1" applyFill="1" applyBorder="1" applyAlignment="1">
      <alignment wrapText="1"/>
    </xf>
    <xf numFmtId="0" fontId="0" fillId="0" borderId="16" xfId="0" applyBorder="1" applyAlignment="1">
      <alignment wrapText="1"/>
    </xf>
    <xf numFmtId="0" fontId="30" fillId="0" borderId="231" xfId="0" applyFont="1" applyBorder="1" applyAlignment="1">
      <alignment horizontal="center" vertical="center" wrapText="1"/>
    </xf>
    <xf numFmtId="0" fontId="0" fillId="0" borderId="232" xfId="0" applyBorder="1" applyAlignment="1">
      <alignment horizontal="center" vertical="center" wrapText="1"/>
    </xf>
    <xf numFmtId="0" fontId="0" fillId="0" borderId="232" xfId="0" applyBorder="1" applyAlignment="1">
      <alignment wrapText="1"/>
    </xf>
    <xf numFmtId="0" fontId="0" fillId="0" borderId="233" xfId="0" applyBorder="1" applyAlignment="1">
      <alignment wrapText="1"/>
    </xf>
    <xf numFmtId="0" fontId="0" fillId="0" borderId="234" xfId="0" applyBorder="1" applyAlignment="1"/>
    <xf numFmtId="0" fontId="31" fillId="29" borderId="24" xfId="0" applyFont="1" applyFill="1" applyBorder="1" applyAlignment="1">
      <alignment horizontal="center"/>
    </xf>
    <xf numFmtId="0" fontId="31" fillId="29" borderId="218" xfId="0" applyFont="1" applyFill="1" applyBorder="1" applyAlignment="1">
      <alignment horizontal="center"/>
    </xf>
    <xf numFmtId="0" fontId="0" fillId="0" borderId="218" xfId="0" applyBorder="1" applyAlignment="1">
      <alignment horizontal="center"/>
    </xf>
    <xf numFmtId="0" fontId="0" fillId="0" borderId="218" xfId="0" applyBorder="1" applyAlignment="1"/>
    <xf numFmtId="0" fontId="0" fillId="0" borderId="219" xfId="0" applyBorder="1" applyAlignment="1"/>
    <xf numFmtId="0" fontId="0" fillId="0" borderId="220" xfId="0" applyBorder="1" applyAlignment="1"/>
    <xf numFmtId="0" fontId="3" fillId="34" borderId="363" xfId="0" applyFont="1" applyFill="1" applyBorder="1" applyAlignment="1">
      <alignment horizontal="left" vertical="center"/>
    </xf>
    <xf numFmtId="0" fontId="114" fillId="0" borderId="0" xfId="0" applyFont="1" applyFill="1" applyBorder="1" applyAlignment="1">
      <alignment horizontal="left" vertical="top" wrapText="1" indent="3"/>
    </xf>
    <xf numFmtId="0" fontId="144" fillId="29" borderId="211" xfId="0" applyFont="1" applyFill="1" applyBorder="1" applyAlignment="1">
      <alignment horizontal="center" vertical="center"/>
    </xf>
    <xf numFmtId="0" fontId="145" fillId="0" borderId="212" xfId="0" applyFont="1" applyBorder="1" applyAlignment="1">
      <alignment horizontal="center" vertical="center"/>
    </xf>
    <xf numFmtId="0" fontId="144" fillId="29" borderId="211" xfId="0" applyFont="1" applyFill="1" applyBorder="1" applyAlignment="1">
      <alignment horizontal="center" vertical="center" wrapText="1"/>
    </xf>
    <xf numFmtId="0" fontId="145" fillId="0" borderId="212" xfId="0" applyFont="1" applyBorder="1" applyAlignment="1">
      <alignment horizontal="center" vertical="center" wrapText="1"/>
    </xf>
    <xf numFmtId="0" fontId="3" fillId="34" borderId="0" xfId="0" applyFont="1" applyFill="1" applyBorder="1" applyAlignment="1">
      <alignment horizontal="left" vertical="center" indent="2"/>
    </xf>
    <xf numFmtId="0" fontId="3" fillId="34" borderId="369" xfId="0" applyFont="1" applyFill="1" applyBorder="1" applyAlignment="1">
      <alignment horizontal="left" vertical="center" indent="2"/>
    </xf>
    <xf numFmtId="0" fontId="0" fillId="25" borderId="17" xfId="0" applyFill="1" applyBorder="1" applyAlignment="1"/>
    <xf numFmtId="0" fontId="0" fillId="34" borderId="0" xfId="0" applyFill="1" applyBorder="1" applyAlignment="1"/>
    <xf numFmtId="0" fontId="11" fillId="0" borderId="17" xfId="0" applyFont="1" applyBorder="1" applyAlignment="1">
      <alignment horizontal="center" vertical="center"/>
    </xf>
    <xf numFmtId="0" fontId="11" fillId="25" borderId="17" xfId="0" applyFont="1" applyFill="1" applyBorder="1" applyAlignment="1">
      <alignment horizontal="center" vertical="center" wrapText="1"/>
    </xf>
    <xf numFmtId="0" fontId="24" fillId="24" borderId="0" xfId="0" applyFont="1" applyFill="1" applyAlignment="1">
      <alignment wrapText="1"/>
    </xf>
    <xf numFmtId="0" fontId="3" fillId="25" borderId="0" xfId="0" applyFont="1" applyFill="1" applyBorder="1" applyAlignment="1">
      <alignment wrapText="1"/>
    </xf>
    <xf numFmtId="0" fontId="144" fillId="29" borderId="213" xfId="0" applyFont="1" applyFill="1" applyBorder="1" applyAlignment="1">
      <alignment horizontal="center" vertical="center" wrapText="1"/>
    </xf>
    <xf numFmtId="0" fontId="144" fillId="29" borderId="214" xfId="0" applyFont="1" applyFill="1" applyBorder="1" applyAlignment="1">
      <alignment horizontal="center" vertical="center" wrapText="1"/>
    </xf>
    <xf numFmtId="0" fontId="144" fillId="29" borderId="215" xfId="0" applyFont="1" applyFill="1" applyBorder="1" applyAlignment="1">
      <alignment horizontal="center" vertical="center" wrapText="1"/>
    </xf>
    <xf numFmtId="0" fontId="24" fillId="27" borderId="216" xfId="0" applyFont="1" applyFill="1" applyBorder="1" applyAlignment="1">
      <alignment horizontal="center" vertical="center" wrapText="1"/>
    </xf>
    <xf numFmtId="0" fontId="0" fillId="0" borderId="217" xfId="0" applyBorder="1" applyAlignment="1">
      <alignment horizontal="center" vertical="center" wrapText="1"/>
    </xf>
    <xf numFmtId="0" fontId="34" fillId="27" borderId="218" xfId="0" applyFont="1" applyFill="1" applyBorder="1" applyAlignment="1">
      <alignment horizontal="left" vertical="center" wrapText="1"/>
    </xf>
    <xf numFmtId="0" fontId="35" fillId="0" borderId="218" xfId="0" applyFont="1" applyBorder="1" applyAlignment="1">
      <alignment horizontal="left" vertical="center" wrapText="1"/>
    </xf>
    <xf numFmtId="0" fontId="0" fillId="0" borderId="218" xfId="0" applyBorder="1" applyAlignment="1">
      <alignment wrapText="1"/>
    </xf>
    <xf numFmtId="0" fontId="0" fillId="0" borderId="219" xfId="0" applyBorder="1" applyAlignment="1">
      <alignment wrapText="1"/>
    </xf>
    <xf numFmtId="0" fontId="0" fillId="0" borderId="221" xfId="0" applyBorder="1" applyAlignment="1">
      <alignment wrapText="1"/>
    </xf>
    <xf numFmtId="0" fontId="0" fillId="0" borderId="222" xfId="0" applyBorder="1" applyAlignment="1">
      <alignment wrapText="1"/>
    </xf>
    <xf numFmtId="0" fontId="0" fillId="0" borderId="223" xfId="0" applyBorder="1" applyAlignment="1"/>
    <xf numFmtId="0" fontId="62" fillId="25" borderId="18" xfId="0" applyFont="1" applyFill="1" applyBorder="1" applyAlignment="1">
      <alignment horizontal="left" vertical="center" wrapText="1" indent="2"/>
    </xf>
    <xf numFmtId="0" fontId="0" fillId="34" borderId="0" xfId="0" applyFill="1" applyBorder="1" applyAlignment="1">
      <alignment horizontal="left" indent="2"/>
    </xf>
    <xf numFmtId="0" fontId="2" fillId="25" borderId="70" xfId="0" applyFont="1" applyFill="1" applyBorder="1" applyAlignment="1">
      <alignment horizontal="left" vertical="center" wrapText="1"/>
    </xf>
    <xf numFmtId="0" fontId="0" fillId="25" borderId="25" xfId="0" applyFill="1" applyBorder="1" applyAlignment="1">
      <alignment vertical="center"/>
    </xf>
    <xf numFmtId="0" fontId="0" fillId="25" borderId="18" xfId="0" applyFill="1" applyBorder="1" applyAlignment="1">
      <alignment vertical="center"/>
    </xf>
    <xf numFmtId="0" fontId="0" fillId="25" borderId="0" xfId="0" applyFill="1" applyBorder="1" applyAlignment="1">
      <alignment vertical="center"/>
    </xf>
    <xf numFmtId="0" fontId="34" fillId="27" borderId="224" xfId="0" applyFont="1" applyFill="1" applyBorder="1" applyAlignment="1">
      <alignment horizontal="left" vertical="center" wrapText="1"/>
    </xf>
    <xf numFmtId="0" fontId="0" fillId="0" borderId="225" xfId="0" applyBorder="1" applyAlignment="1"/>
    <xf numFmtId="0" fontId="0" fillId="0" borderId="226" xfId="0" applyBorder="1" applyAlignment="1"/>
    <xf numFmtId="0" fontId="0" fillId="0" borderId="227" xfId="0" applyBorder="1" applyAlignment="1"/>
    <xf numFmtId="0" fontId="0" fillId="0" borderId="228" xfId="0" applyBorder="1" applyAlignment="1"/>
    <xf numFmtId="0" fontId="0" fillId="0" borderId="229" xfId="0" applyBorder="1" applyAlignment="1"/>
    <xf numFmtId="168" fontId="17" fillId="28" borderId="201" xfId="0" applyNumberFormat="1" applyFont="1" applyFill="1" applyBorder="1" applyAlignment="1">
      <alignment horizontal="center" vertical="center" wrapText="1"/>
    </xf>
    <xf numFmtId="168" fontId="17" fillId="28" borderId="202" xfId="0" applyNumberFormat="1" applyFont="1" applyFill="1" applyBorder="1" applyAlignment="1">
      <alignment horizontal="center" vertical="center" wrapText="1"/>
    </xf>
    <xf numFmtId="168" fontId="17" fillId="28" borderId="203" xfId="0" applyNumberFormat="1" applyFont="1" applyFill="1" applyBorder="1" applyAlignment="1">
      <alignment horizontal="center" vertical="center" wrapText="1"/>
    </xf>
    <xf numFmtId="0" fontId="24" fillId="27" borderId="24" xfId="0" applyFont="1" applyFill="1" applyBorder="1" applyAlignment="1">
      <alignment horizontal="center" vertical="center" wrapText="1"/>
    </xf>
    <xf numFmtId="0" fontId="0" fillId="0" borderId="230" xfId="0" applyBorder="1" applyAlignment="1"/>
    <xf numFmtId="0" fontId="24" fillId="0" borderId="217" xfId="0" applyFont="1" applyBorder="1" applyAlignment="1">
      <alignment horizontal="center" vertical="center" wrapText="1"/>
    </xf>
    <xf numFmtId="168" fontId="17" fillId="24" borderId="57" xfId="0" applyNumberFormat="1" applyFont="1" applyFill="1" applyBorder="1" applyAlignment="1">
      <alignment horizontal="center" vertical="center" wrapText="1"/>
    </xf>
    <xf numFmtId="168" fontId="6" fillId="0" borderId="58" xfId="0" applyNumberFormat="1" applyFont="1" applyBorder="1" applyAlignment="1">
      <alignment horizontal="center" vertical="center" wrapText="1"/>
    </xf>
    <xf numFmtId="168" fontId="6" fillId="0" borderId="59" xfId="0" applyNumberFormat="1" applyFont="1" applyBorder="1" applyAlignment="1">
      <alignment horizontal="center" vertical="center" wrapText="1"/>
    </xf>
    <xf numFmtId="168" fontId="17" fillId="0" borderId="58" xfId="0" applyNumberFormat="1" applyFont="1" applyBorder="1" applyAlignment="1">
      <alignment horizontal="center" vertical="center" wrapText="1"/>
    </xf>
    <xf numFmtId="168" fontId="17" fillId="0" borderId="59" xfId="0" applyNumberFormat="1" applyFont="1" applyBorder="1" applyAlignment="1">
      <alignment horizontal="center" vertical="center" wrapText="1"/>
    </xf>
    <xf numFmtId="168" fontId="17" fillId="26" borderId="205" xfId="0" applyNumberFormat="1" applyFont="1" applyFill="1" applyBorder="1" applyAlignment="1">
      <alignment horizontal="center" vertical="center"/>
    </xf>
    <xf numFmtId="168" fontId="17" fillId="0" borderId="206" xfId="0" applyNumberFormat="1" applyFont="1" applyBorder="1" applyAlignment="1">
      <alignment horizontal="center" vertical="center"/>
    </xf>
    <xf numFmtId="168" fontId="17" fillId="0" borderId="207" xfId="0" applyNumberFormat="1" applyFont="1" applyBorder="1" applyAlignment="1">
      <alignment horizontal="center" vertical="center"/>
    </xf>
    <xf numFmtId="168" fontId="17" fillId="26" borderId="206" xfId="0" applyNumberFormat="1" applyFont="1" applyFill="1" applyBorder="1" applyAlignment="1">
      <alignment horizontal="center" vertical="center"/>
    </xf>
    <xf numFmtId="168" fontId="17" fillId="26" borderId="207" xfId="0" applyNumberFormat="1" applyFont="1" applyFill="1" applyBorder="1" applyAlignment="1">
      <alignment horizontal="center" vertical="center"/>
    </xf>
    <xf numFmtId="0" fontId="3" fillId="27" borderId="235" xfId="0" applyFont="1" applyFill="1" applyBorder="1" applyAlignment="1">
      <alignment horizontal="left" vertical="center" wrapText="1"/>
    </xf>
    <xf numFmtId="0" fontId="3" fillId="27" borderId="225" xfId="0" applyFont="1" applyFill="1" applyBorder="1" applyAlignment="1">
      <alignment horizontal="left" vertical="center" wrapText="1"/>
    </xf>
    <xf numFmtId="0" fontId="3" fillId="27" borderId="236" xfId="0" applyFont="1" applyFill="1" applyBorder="1" applyAlignment="1">
      <alignment horizontal="left" vertical="center" wrapText="1"/>
    </xf>
    <xf numFmtId="0" fontId="3" fillId="27" borderId="169" xfId="0" applyFont="1" applyFill="1" applyBorder="1" applyAlignment="1">
      <alignment horizontal="left" vertical="center" wrapText="1"/>
    </xf>
    <xf numFmtId="0" fontId="3" fillId="27" borderId="76" xfId="0" applyFont="1" applyFill="1" applyBorder="1" applyAlignment="1">
      <alignment horizontal="left" vertical="center" wrapText="1"/>
    </xf>
    <xf numFmtId="0" fontId="3" fillId="27" borderId="77" xfId="0" applyFont="1" applyFill="1" applyBorder="1" applyAlignment="1">
      <alignment horizontal="left" vertical="center" wrapText="1"/>
    </xf>
    <xf numFmtId="0" fontId="30" fillId="25" borderId="182" xfId="0" applyFont="1" applyFill="1" applyBorder="1" applyAlignment="1">
      <alignment horizontal="center" vertical="center" wrapText="1"/>
    </xf>
    <xf numFmtId="0" fontId="30" fillId="25" borderId="183" xfId="0" applyFont="1" applyFill="1" applyBorder="1" applyAlignment="1">
      <alignment horizontal="center" vertical="center" wrapText="1"/>
    </xf>
    <xf numFmtId="0" fontId="30" fillId="25" borderId="184" xfId="0" applyFont="1" applyFill="1" applyBorder="1" applyAlignment="1">
      <alignment horizontal="center" vertical="center" wrapText="1"/>
    </xf>
    <xf numFmtId="0" fontId="3" fillId="27" borderId="178" xfId="0" applyFont="1" applyFill="1" applyBorder="1" applyAlignment="1">
      <alignment horizontal="left" vertical="center" wrapText="1"/>
    </xf>
    <xf numFmtId="0" fontId="0" fillId="0" borderId="179" xfId="0" applyBorder="1"/>
    <xf numFmtId="0" fontId="0" fillId="0" borderId="180" xfId="0" applyBorder="1"/>
    <xf numFmtId="0" fontId="0" fillId="0" borderId="237" xfId="0" applyBorder="1"/>
    <xf numFmtId="0" fontId="0" fillId="0" borderId="228" xfId="0" applyBorder="1"/>
    <xf numFmtId="0" fontId="0" fillId="0" borderId="238" xfId="0" applyBorder="1"/>
    <xf numFmtId="0" fontId="0" fillId="0" borderId="225" xfId="0" applyBorder="1"/>
    <xf numFmtId="0" fontId="0" fillId="0" borderId="236" xfId="0" applyBorder="1"/>
    <xf numFmtId="0" fontId="0" fillId="0" borderId="74" xfId="0" applyBorder="1"/>
    <xf numFmtId="0" fontId="0" fillId="0" borderId="0" xfId="0" applyBorder="1"/>
    <xf numFmtId="0" fontId="0" fillId="0" borderId="75" xfId="0" applyBorder="1"/>
    <xf numFmtId="0" fontId="62" fillId="25" borderId="18" xfId="0" applyFont="1" applyFill="1" applyBorder="1" applyAlignment="1">
      <alignment horizontal="left" vertical="center" wrapText="1"/>
    </xf>
    <xf numFmtId="0" fontId="0" fillId="34" borderId="0" xfId="0" applyFill="1" applyBorder="1" applyAlignment="1">
      <alignment horizontal="left"/>
    </xf>
    <xf numFmtId="0" fontId="0" fillId="34" borderId="404" xfId="0" applyFill="1" applyBorder="1" applyAlignment="1">
      <alignment horizontal="left"/>
    </xf>
    <xf numFmtId="0" fontId="11" fillId="25" borderId="25" xfId="0" applyFont="1" applyFill="1" applyBorder="1" applyAlignment="1">
      <alignment horizontal="center" vertical="center" wrapText="1"/>
    </xf>
    <xf numFmtId="0" fontId="75" fillId="25" borderId="25" xfId="0" applyFont="1" applyFill="1" applyBorder="1" applyAlignment="1">
      <alignment vertical="center"/>
    </xf>
    <xf numFmtId="0" fontId="75" fillId="25" borderId="0" xfId="0" applyFont="1" applyFill="1" applyBorder="1" applyAlignment="1">
      <alignment vertical="center"/>
    </xf>
    <xf numFmtId="0" fontId="154" fillId="29" borderId="210" xfId="0" applyFont="1" applyFill="1" applyBorder="1" applyAlignment="1">
      <alignment horizontal="center" vertical="center" wrapText="1"/>
    </xf>
    <xf numFmtId="0" fontId="11" fillId="0" borderId="17" xfId="0" applyFont="1" applyBorder="1" applyAlignment="1">
      <alignment horizontal="center"/>
    </xf>
    <xf numFmtId="0" fontId="6" fillId="0" borderId="17" xfId="0" applyFont="1" applyBorder="1" applyAlignment="1">
      <alignment vertical="center"/>
    </xf>
    <xf numFmtId="0" fontId="6" fillId="0" borderId="17" xfId="0" applyFont="1" applyBorder="1" applyAlignment="1">
      <alignment vertical="center" wrapText="1"/>
    </xf>
    <xf numFmtId="0" fontId="154" fillId="29" borderId="211" xfId="0" applyFont="1" applyFill="1" applyBorder="1" applyAlignment="1">
      <alignment horizontal="center" vertical="center" wrapText="1"/>
    </xf>
    <xf numFmtId="0" fontId="136" fillId="0" borderId="212" xfId="0" applyFont="1" applyBorder="1" applyAlignment="1">
      <alignment horizontal="center" vertical="center" wrapText="1"/>
    </xf>
    <xf numFmtId="0" fontId="154" fillId="29" borderId="212" xfId="0" applyFont="1" applyFill="1" applyBorder="1" applyAlignment="1">
      <alignment horizontal="center" vertical="center" wrapText="1"/>
    </xf>
    <xf numFmtId="0" fontId="3" fillId="34" borderId="0" xfId="0" applyFont="1" applyFill="1" applyBorder="1" applyAlignment="1">
      <alignment horizontal="left" vertical="center" indent="3"/>
    </xf>
    <xf numFmtId="0" fontId="3" fillId="34" borderId="369" xfId="0" applyFont="1" applyFill="1" applyBorder="1" applyAlignment="1">
      <alignment horizontal="left" vertical="center" indent="3"/>
    </xf>
    <xf numFmtId="0" fontId="154" fillId="29" borderId="211" xfId="0" applyFont="1" applyFill="1" applyBorder="1" applyAlignment="1">
      <alignment horizontal="center" vertical="center"/>
    </xf>
    <xf numFmtId="0" fontId="136" fillId="0" borderId="212" xfId="0" applyFont="1" applyBorder="1" applyAlignment="1">
      <alignment horizontal="center" vertical="center"/>
    </xf>
    <xf numFmtId="0" fontId="114" fillId="34" borderId="0" xfId="0" applyFont="1" applyFill="1" applyBorder="1" applyAlignment="1">
      <alignment horizontal="left" vertical="center" wrapText="1"/>
    </xf>
    <xf numFmtId="0" fontId="94" fillId="30" borderId="58" xfId="0" applyFont="1" applyFill="1" applyBorder="1" applyAlignment="1">
      <alignment horizontal="center" vertical="center"/>
    </xf>
    <xf numFmtId="0" fontId="0" fillId="30" borderId="58" xfId="0" applyFill="1" applyBorder="1" applyAlignment="1">
      <alignment horizontal="center"/>
    </xf>
    <xf numFmtId="0" fontId="95" fillId="30" borderId="58" xfId="0" applyFont="1" applyFill="1" applyBorder="1" applyAlignment="1">
      <alignment horizontal="center" vertical="center"/>
    </xf>
    <xf numFmtId="0" fontId="0" fillId="0" borderId="58" xfId="0" applyBorder="1" applyAlignment="1">
      <alignment vertical="center"/>
    </xf>
    <xf numFmtId="0" fontId="22" fillId="30" borderId="57" xfId="0" applyFont="1" applyFill="1" applyBorder="1" applyAlignment="1">
      <alignment horizontal="left" vertical="center" indent="1"/>
    </xf>
    <xf numFmtId="0" fontId="0" fillId="0" borderId="58" xfId="0" applyBorder="1" applyAlignment="1">
      <alignment horizontal="left" indent="1"/>
    </xf>
    <xf numFmtId="0" fontId="3" fillId="0" borderId="385" xfId="0" applyFont="1" applyBorder="1" applyAlignment="1">
      <alignment horizontal="center" vertical="center" wrapText="1"/>
    </xf>
    <xf numFmtId="0" fontId="0" fillId="0" borderId="386" xfId="0" applyBorder="1" applyAlignment="1">
      <alignment horizontal="center" vertical="center"/>
    </xf>
    <xf numFmtId="0" fontId="0" fillId="0" borderId="387" xfId="0" applyBorder="1" applyAlignment="1">
      <alignment horizontal="center" vertical="center"/>
    </xf>
    <xf numFmtId="0" fontId="3" fillId="25" borderId="248" xfId="0" applyFont="1" applyFill="1" applyBorder="1" applyAlignment="1">
      <alignment horizontal="left" vertical="center" wrapText="1" indent="1"/>
    </xf>
    <xf numFmtId="0" fontId="3" fillId="25" borderId="249" xfId="0" applyFont="1" applyFill="1" applyBorder="1" applyAlignment="1">
      <alignment horizontal="left" vertical="center" wrapText="1" indent="1"/>
    </xf>
    <xf numFmtId="0" fontId="3" fillId="25" borderId="250" xfId="0" applyFont="1" applyFill="1" applyBorder="1" applyAlignment="1">
      <alignment horizontal="left" vertical="center" wrapText="1" indent="1"/>
    </xf>
    <xf numFmtId="164" fontId="27" fillId="31" borderId="123" xfId="0" applyNumberFormat="1" applyFont="1" applyFill="1" applyBorder="1" applyAlignment="1">
      <alignment horizontal="center" vertical="center"/>
    </xf>
    <xf numFmtId="164" fontId="27" fillId="31" borderId="124" xfId="0" applyNumberFormat="1" applyFont="1" applyFill="1" applyBorder="1" applyAlignment="1">
      <alignment horizontal="center" vertical="center"/>
    </xf>
    <xf numFmtId="0" fontId="20" fillId="30" borderId="245" xfId="0" applyFont="1" applyFill="1" applyBorder="1" applyAlignment="1">
      <alignment horizontal="center" vertical="center"/>
    </xf>
    <xf numFmtId="0" fontId="0" fillId="0" borderId="246" xfId="0" applyBorder="1" applyAlignment="1">
      <alignment horizontal="center"/>
    </xf>
    <xf numFmtId="0" fontId="0" fillId="0" borderId="247" xfId="0" applyBorder="1" applyAlignment="1">
      <alignment horizontal="center"/>
    </xf>
    <xf numFmtId="0" fontId="20" fillId="30" borderId="388" xfId="0" applyFont="1" applyFill="1" applyBorder="1" applyAlignment="1">
      <alignment horizontal="center" vertical="center"/>
    </xf>
    <xf numFmtId="0" fontId="20" fillId="30" borderId="389" xfId="0" applyFont="1" applyFill="1" applyBorder="1" applyAlignment="1">
      <alignment horizontal="center" vertical="center"/>
    </xf>
    <xf numFmtId="0" fontId="25" fillId="0" borderId="390" xfId="0" applyFont="1" applyBorder="1" applyAlignment="1">
      <alignment horizontal="center" vertical="center"/>
    </xf>
    <xf numFmtId="164" fontId="27" fillId="31" borderId="239" xfId="0" applyNumberFormat="1" applyFont="1" applyFill="1" applyBorder="1" applyAlignment="1">
      <alignment horizontal="center" vertical="center"/>
    </xf>
    <xf numFmtId="164" fontId="27" fillId="31" borderId="161" xfId="0" applyNumberFormat="1" applyFont="1" applyFill="1" applyBorder="1" applyAlignment="1">
      <alignment horizontal="center" vertical="center"/>
    </xf>
    <xf numFmtId="164" fontId="27" fillId="27" borderId="240" xfId="0" applyNumberFormat="1" applyFont="1" applyFill="1" applyBorder="1" applyAlignment="1">
      <alignment horizontal="center" vertical="center"/>
    </xf>
    <xf numFmtId="164" fontId="27" fillId="27" borderId="241" xfId="0" applyNumberFormat="1" applyFont="1" applyFill="1" applyBorder="1" applyAlignment="1">
      <alignment horizontal="center" vertical="center"/>
    </xf>
    <xf numFmtId="164" fontId="27" fillId="27" borderId="23" xfId="0" applyNumberFormat="1" applyFont="1" applyFill="1" applyBorder="1" applyAlignment="1">
      <alignment horizontal="center" vertical="center"/>
    </xf>
    <xf numFmtId="0" fontId="32" fillId="25" borderId="25" xfId="0" applyFont="1" applyFill="1" applyBorder="1" applyAlignment="1">
      <alignment horizontal="center" wrapText="1"/>
    </xf>
    <xf numFmtId="0" fontId="86" fillId="0" borderId="25" xfId="0" applyFont="1" applyBorder="1"/>
    <xf numFmtId="0" fontId="3" fillId="32" borderId="182" xfId="0" applyFont="1" applyFill="1" applyBorder="1" applyAlignment="1">
      <alignment horizontal="left" vertical="center" wrapText="1"/>
    </xf>
    <xf numFmtId="0" fontId="0" fillId="0" borderId="183" xfId="0" applyBorder="1" applyAlignment="1">
      <alignment horizontal="left" vertical="center"/>
    </xf>
    <xf numFmtId="0" fontId="0" fillId="0" borderId="183" xfId="0" applyBorder="1" applyAlignment="1">
      <alignment vertical="center"/>
    </xf>
    <xf numFmtId="0" fontId="0" fillId="0" borderId="184" xfId="0" applyBorder="1" applyAlignment="1">
      <alignment vertical="center"/>
    </xf>
    <xf numFmtId="0" fontId="3" fillId="31" borderId="182" xfId="0" applyFont="1" applyFill="1" applyBorder="1" applyAlignment="1">
      <alignment horizontal="left" vertical="center" wrapText="1"/>
    </xf>
    <xf numFmtId="0" fontId="1" fillId="0" borderId="183" xfId="0" applyFont="1" applyBorder="1" applyAlignment="1">
      <alignment vertical="center" wrapText="1"/>
    </xf>
    <xf numFmtId="0" fontId="1" fillId="0" borderId="184" xfId="0" applyFont="1" applyBorder="1" applyAlignment="1">
      <alignment vertical="center" wrapText="1"/>
    </xf>
    <xf numFmtId="0" fontId="3" fillId="25" borderId="242" xfId="0" applyFont="1" applyFill="1" applyBorder="1" applyAlignment="1">
      <alignment horizontal="left" vertical="center" wrapText="1" indent="1"/>
    </xf>
    <xf numFmtId="0" fontId="3" fillId="25" borderId="243" xfId="0" applyFont="1" applyFill="1" applyBorder="1" applyAlignment="1">
      <alignment horizontal="left" vertical="center" wrapText="1" indent="1"/>
    </xf>
    <xf numFmtId="0" fontId="3" fillId="25" borderId="244" xfId="0" applyFont="1" applyFill="1" applyBorder="1" applyAlignment="1">
      <alignment horizontal="left" vertical="center" wrapText="1" indent="1"/>
    </xf>
    <xf numFmtId="0" fontId="3" fillId="25" borderId="339" xfId="0" applyFont="1" applyFill="1" applyBorder="1" applyAlignment="1">
      <alignment horizontal="left" vertical="center" wrapText="1" indent="1"/>
    </xf>
    <xf numFmtId="0" fontId="0" fillId="0" borderId="340" xfId="0" applyBorder="1" applyAlignment="1">
      <alignment horizontal="left" indent="1"/>
    </xf>
    <xf numFmtId="0" fontId="0" fillId="0" borderId="383" xfId="0" applyBorder="1" applyAlignment="1">
      <alignment horizontal="left" indent="1"/>
    </xf>
    <xf numFmtId="0" fontId="3" fillId="25" borderId="245" xfId="0" applyFont="1" applyFill="1" applyBorder="1" applyAlignment="1">
      <alignment horizontal="left" vertical="center" wrapText="1" indent="1"/>
    </xf>
    <xf numFmtId="0" fontId="3" fillId="25" borderId="246" xfId="0" applyFont="1" applyFill="1" applyBorder="1" applyAlignment="1">
      <alignment horizontal="left" vertical="center" wrapText="1" indent="1"/>
    </xf>
    <xf numFmtId="0" fontId="3" fillId="25" borderId="247" xfId="0" applyFont="1" applyFill="1" applyBorder="1" applyAlignment="1">
      <alignment horizontal="left" vertical="center" wrapText="1" indent="1"/>
    </xf>
    <xf numFmtId="0" fontId="80" fillId="25" borderId="0" xfId="0" applyFont="1" applyFill="1" applyBorder="1" applyAlignment="1">
      <alignment horizontal="center" vertical="center"/>
    </xf>
    <xf numFmtId="0" fontId="3" fillId="0" borderId="334" xfId="0" applyFont="1" applyBorder="1" applyAlignment="1">
      <alignment horizontal="left" vertical="center" wrapText="1" indent="1"/>
    </xf>
    <xf numFmtId="0" fontId="0" fillId="0" borderId="0" xfId="0" applyBorder="1" applyAlignment="1">
      <alignment horizontal="left" vertical="center" indent="1"/>
    </xf>
    <xf numFmtId="0" fontId="0" fillId="0" borderId="30" xfId="0" applyBorder="1" applyAlignment="1">
      <alignment horizontal="left" vertical="center" indent="1"/>
    </xf>
    <xf numFmtId="0" fontId="0" fillId="0" borderId="334" xfId="0" applyBorder="1" applyAlignment="1">
      <alignment horizontal="left" vertical="center" indent="1"/>
    </xf>
    <xf numFmtId="0" fontId="3" fillId="0" borderId="331" xfId="0" applyFont="1" applyBorder="1" applyAlignment="1">
      <alignment horizontal="left" vertical="center" wrapText="1" indent="1"/>
    </xf>
    <xf numFmtId="0" fontId="0" fillId="0" borderId="332" xfId="0" applyBorder="1" applyAlignment="1">
      <alignment horizontal="left" vertical="center" indent="1"/>
    </xf>
    <xf numFmtId="0" fontId="0" fillId="0" borderId="384" xfId="0" applyBorder="1" applyAlignment="1">
      <alignment horizontal="left" vertical="center" indent="1"/>
    </xf>
    <xf numFmtId="0" fontId="0" fillId="0" borderId="386" xfId="0" applyBorder="1" applyAlignment="1">
      <alignment vertical="center"/>
    </xf>
    <xf numFmtId="0" fontId="0" fillId="0" borderId="387" xfId="0" applyBorder="1" applyAlignment="1">
      <alignment vertical="center"/>
    </xf>
    <xf numFmtId="0" fontId="0" fillId="0" borderId="58" xfId="0" applyBorder="1" applyAlignment="1"/>
    <xf numFmtId="0" fontId="0" fillId="0" borderId="59" xfId="0" applyBorder="1" applyAlignment="1"/>
    <xf numFmtId="0" fontId="78" fillId="25" borderId="0" xfId="0" applyFont="1" applyFill="1" applyBorder="1" applyAlignment="1">
      <alignment horizontal="right" vertical="center" wrapText="1"/>
    </xf>
    <xf numFmtId="0" fontId="13" fillId="0" borderId="0" xfId="0" applyFont="1" applyBorder="1" applyAlignment="1">
      <alignment horizontal="right"/>
    </xf>
    <xf numFmtId="0" fontId="23" fillId="25" borderId="70" xfId="0" applyFont="1" applyFill="1" applyBorder="1" applyAlignment="1">
      <alignment horizontal="left" vertical="center" wrapText="1" indent="1"/>
    </xf>
    <xf numFmtId="0" fontId="23" fillId="25" borderId="25" xfId="0" applyFont="1" applyFill="1" applyBorder="1" applyAlignment="1">
      <alignment horizontal="left" vertical="center" wrapText="1" indent="1"/>
    </xf>
    <xf numFmtId="0" fontId="0" fillId="0" borderId="25" xfId="0" applyBorder="1" applyAlignment="1">
      <alignment horizontal="left" vertical="center" indent="1"/>
    </xf>
    <xf numFmtId="0" fontId="19" fillId="32" borderId="251" xfId="0" applyFont="1" applyFill="1" applyBorder="1" applyAlignment="1" applyProtection="1">
      <alignment horizontal="center" vertical="center" wrapText="1"/>
      <protection locked="0"/>
    </xf>
    <xf numFmtId="0" fontId="19" fillId="32" borderId="91" xfId="0" applyFont="1" applyFill="1" applyBorder="1" applyAlignment="1" applyProtection="1">
      <alignment horizontal="center" vertical="center" wrapText="1"/>
      <protection locked="0"/>
    </xf>
    <xf numFmtId="0" fontId="19" fillId="32" borderId="252" xfId="0" applyFont="1" applyFill="1" applyBorder="1" applyAlignment="1" applyProtection="1">
      <alignment horizontal="center" vertical="center" wrapText="1"/>
      <protection locked="0"/>
    </xf>
    <xf numFmtId="0" fontId="19" fillId="32" borderId="46" xfId="0" applyFont="1" applyFill="1" applyBorder="1" applyAlignment="1" applyProtection="1">
      <alignment horizontal="center" vertical="center" wrapText="1"/>
      <protection locked="0"/>
    </xf>
    <xf numFmtId="0" fontId="19" fillId="32" borderId="0" xfId="0" applyFont="1" applyFill="1" applyBorder="1" applyAlignment="1" applyProtection="1">
      <alignment horizontal="center" vertical="center" wrapText="1"/>
      <protection locked="0"/>
    </xf>
    <xf numFmtId="0" fontId="19" fillId="32" borderId="47" xfId="0" applyFont="1" applyFill="1" applyBorder="1" applyAlignment="1" applyProtection="1">
      <alignment horizontal="center" vertical="center" wrapText="1"/>
      <protection locked="0"/>
    </xf>
    <xf numFmtId="0" fontId="19" fillId="32" borderId="253" xfId="0" applyFont="1" applyFill="1" applyBorder="1" applyAlignment="1" applyProtection="1">
      <alignment horizontal="center" vertical="center" wrapText="1"/>
      <protection locked="0"/>
    </xf>
    <xf numFmtId="0" fontId="19" fillId="32" borderId="254" xfId="0" applyFont="1" applyFill="1" applyBorder="1" applyAlignment="1" applyProtection="1">
      <alignment horizontal="center" vertical="center" wrapText="1"/>
      <protection locked="0"/>
    </xf>
    <xf numFmtId="0" fontId="19" fillId="32" borderId="255" xfId="0" applyFont="1" applyFill="1" applyBorder="1" applyAlignment="1" applyProtection="1">
      <alignment horizontal="center" vertical="center" wrapText="1"/>
      <protection locked="0"/>
    </xf>
    <xf numFmtId="0" fontId="105" fillId="25" borderId="0" xfId="0" applyFont="1" applyFill="1" applyBorder="1" applyAlignment="1">
      <alignment horizontal="left" vertical="center" wrapText="1" indent="2"/>
    </xf>
    <xf numFmtId="0" fontId="40" fillId="0" borderId="16" xfId="0" applyFont="1" applyBorder="1" applyAlignment="1">
      <alignment horizontal="left" vertical="center" wrapText="1" indent="2"/>
    </xf>
    <xf numFmtId="0" fontId="23" fillId="25" borderId="0" xfId="0" applyFont="1" applyFill="1" applyBorder="1" applyAlignment="1">
      <alignment horizontal="left" vertical="center" indent="1"/>
    </xf>
    <xf numFmtId="0" fontId="6" fillId="0" borderId="0" xfId="0" applyFont="1" applyBorder="1" applyAlignment="1">
      <alignment horizontal="left" indent="1"/>
    </xf>
    <xf numFmtId="0" fontId="20" fillId="30" borderId="0" xfId="0" applyFont="1" applyFill="1" applyBorder="1" applyAlignment="1">
      <alignment horizontal="center" vertical="center"/>
    </xf>
    <xf numFmtId="0" fontId="70" fillId="25" borderId="18" xfId="0" applyFont="1" applyFill="1" applyBorder="1" applyAlignment="1">
      <alignment horizontal="left" vertical="center" wrapText="1" indent="1"/>
    </xf>
    <xf numFmtId="0" fontId="0" fillId="25" borderId="19" xfId="0" applyFill="1" applyBorder="1" applyAlignment="1">
      <alignment horizontal="left" wrapText="1" indent="1"/>
    </xf>
    <xf numFmtId="0" fontId="63" fillId="25" borderId="18" xfId="0" applyFont="1" applyFill="1" applyBorder="1" applyAlignment="1">
      <alignment horizontal="left" vertical="center" wrapText="1" indent="1"/>
    </xf>
    <xf numFmtId="0" fontId="13" fillId="25" borderId="0" xfId="0" applyFont="1" applyFill="1" applyBorder="1" applyAlignment="1">
      <alignment horizontal="left" wrapText="1" indent="1"/>
    </xf>
    <xf numFmtId="0" fontId="2" fillId="25" borderId="70" xfId="0" applyFont="1" applyFill="1" applyBorder="1" applyAlignment="1">
      <alignment vertical="center" wrapText="1"/>
    </xf>
    <xf numFmtId="0" fontId="85" fillId="0" borderId="25" xfId="0" applyFont="1" applyBorder="1" applyAlignment="1"/>
    <xf numFmtId="0" fontId="19" fillId="25" borderId="0" xfId="0" applyFont="1" applyFill="1" applyBorder="1" applyAlignment="1">
      <alignment vertical="center" wrapText="1"/>
    </xf>
    <xf numFmtId="0" fontId="6" fillId="0" borderId="0" xfId="0" applyFont="1" applyBorder="1" applyAlignment="1">
      <alignment vertical="center"/>
    </xf>
    <xf numFmtId="0" fontId="6" fillId="0" borderId="0" xfId="0" applyFont="1" applyBorder="1" applyAlignment="1"/>
    <xf numFmtId="0" fontId="87" fillId="25" borderId="0" xfId="0" applyFont="1" applyFill="1" applyBorder="1" applyAlignment="1">
      <alignment horizontal="right" vertical="center" wrapText="1" indent="1"/>
    </xf>
    <xf numFmtId="0" fontId="40" fillId="25" borderId="0" xfId="0" applyFont="1" applyFill="1" applyBorder="1" applyAlignment="1">
      <alignment horizontal="right" vertical="center" indent="1"/>
    </xf>
    <xf numFmtId="0" fontId="0" fillId="0" borderId="0" xfId="0" applyBorder="1" applyAlignment="1">
      <alignment horizontal="right" indent="1"/>
    </xf>
    <xf numFmtId="0" fontId="65" fillId="25" borderId="18" xfId="0" applyFont="1" applyFill="1" applyBorder="1" applyAlignment="1">
      <alignment horizontal="left" vertical="center" wrapText="1" indent="1"/>
    </xf>
    <xf numFmtId="0" fontId="0" fillId="25" borderId="95" xfId="0" applyFill="1" applyBorder="1" applyAlignment="1">
      <alignment horizontal="left" wrapText="1" indent="1"/>
    </xf>
    <xf numFmtId="0" fontId="19" fillId="25" borderId="0" xfId="0" applyFont="1" applyFill="1" applyBorder="1" applyAlignment="1">
      <alignment wrapText="1"/>
    </xf>
    <xf numFmtId="0" fontId="86" fillId="25" borderId="0" xfId="0" applyFont="1" applyFill="1" applyBorder="1" applyAlignment="1"/>
    <xf numFmtId="0" fontId="25" fillId="25" borderId="0" xfId="0" applyFont="1" applyFill="1" applyBorder="1" applyAlignment="1">
      <alignment vertical="center"/>
    </xf>
    <xf numFmtId="171" fontId="17" fillId="24" borderId="57" xfId="28" applyNumberFormat="1" applyFont="1" applyFill="1" applyBorder="1" applyAlignment="1">
      <alignment horizontal="center" vertical="center"/>
    </xf>
    <xf numFmtId="171" fontId="17" fillId="24" borderId="58" xfId="28" applyNumberFormat="1" applyFont="1" applyFill="1" applyBorder="1" applyAlignment="1">
      <alignment horizontal="center" vertical="center"/>
    </xf>
    <xf numFmtId="171" fontId="17" fillId="24" borderId="59" xfId="28" applyNumberFormat="1" applyFont="1" applyFill="1" applyBorder="1" applyAlignment="1">
      <alignment horizontal="center" vertical="center"/>
    </xf>
    <xf numFmtId="171" fontId="17" fillId="28" borderId="256" xfId="28" applyNumberFormat="1" applyFont="1" applyFill="1" applyBorder="1" applyAlignment="1">
      <alignment horizontal="center" vertical="center" wrapText="1"/>
    </xf>
    <xf numFmtId="171" fontId="17" fillId="28" borderId="257" xfId="28" applyNumberFormat="1" applyFont="1" applyFill="1" applyBorder="1" applyAlignment="1">
      <alignment horizontal="center" vertical="center" wrapText="1"/>
    </xf>
    <xf numFmtId="171" fontId="17" fillId="28" borderId="258" xfId="28" applyNumberFormat="1" applyFont="1" applyFill="1" applyBorder="1" applyAlignment="1">
      <alignment horizontal="center" vertical="center" wrapText="1"/>
    </xf>
    <xf numFmtId="171" fontId="17" fillId="26" borderId="205" xfId="28" applyNumberFormat="1" applyFont="1" applyFill="1" applyBorder="1" applyAlignment="1">
      <alignment horizontal="center" vertical="center"/>
    </xf>
    <xf numFmtId="171" fontId="17" fillId="26" borderId="206" xfId="28" applyNumberFormat="1" applyFont="1" applyFill="1" applyBorder="1" applyAlignment="1">
      <alignment horizontal="center" vertical="center"/>
    </xf>
    <xf numFmtId="171" fontId="17" fillId="26" borderId="207" xfId="28" applyNumberFormat="1" applyFont="1" applyFill="1" applyBorder="1" applyAlignment="1">
      <alignment horizontal="center" vertical="center"/>
    </xf>
    <xf numFmtId="0" fontId="94" fillId="30" borderId="391" xfId="0" applyFont="1" applyFill="1" applyBorder="1" applyAlignment="1">
      <alignment horizontal="left" vertical="center"/>
    </xf>
    <xf numFmtId="0" fontId="0" fillId="30" borderId="391" xfId="0" applyFill="1" applyBorder="1" applyAlignment="1"/>
    <xf numFmtId="0" fontId="32" fillId="25" borderId="51" xfId="0" applyFont="1" applyFill="1" applyBorder="1" applyAlignment="1">
      <alignment horizontal="center" vertical="center" wrapText="1"/>
    </xf>
    <xf numFmtId="0" fontId="116" fillId="0" borderId="51" xfId="0" applyFont="1" applyBorder="1" applyAlignment="1"/>
    <xf numFmtId="164" fontId="17" fillId="31" borderId="239" xfId="0" applyNumberFormat="1" applyFont="1" applyFill="1" applyBorder="1" applyAlignment="1">
      <alignment horizontal="center" vertical="center"/>
    </xf>
    <xf numFmtId="164" fontId="17" fillId="31" borderId="14" xfId="0" applyNumberFormat="1" applyFont="1" applyFill="1" applyBorder="1" applyAlignment="1">
      <alignment horizontal="center" vertical="center"/>
    </xf>
    <xf numFmtId="164" fontId="17" fillId="33" borderId="240" xfId="0" applyNumberFormat="1" applyFont="1" applyFill="1" applyBorder="1" applyAlignment="1">
      <alignment horizontal="center" vertical="center"/>
    </xf>
    <xf numFmtId="164" fontId="17" fillId="33" borderId="15" xfId="0" applyNumberFormat="1" applyFont="1" applyFill="1" applyBorder="1" applyAlignment="1">
      <alignment horizontal="center" vertical="center"/>
    </xf>
    <xf numFmtId="0" fontId="0" fillId="25" borderId="16" xfId="0" applyFill="1" applyBorder="1" applyAlignment="1">
      <alignment vertical="center" wrapText="1"/>
    </xf>
    <xf numFmtId="0" fontId="3" fillId="25" borderId="251" xfId="0" applyFont="1" applyFill="1" applyBorder="1" applyAlignment="1">
      <alignment wrapText="1"/>
    </xf>
    <xf numFmtId="0" fontId="0" fillId="0" borderId="91" xfId="0" applyBorder="1" applyAlignment="1">
      <alignment wrapText="1"/>
    </xf>
    <xf numFmtId="0" fontId="0" fillId="0" borderId="252" xfId="0" applyBorder="1" applyAlignment="1">
      <alignment wrapText="1"/>
    </xf>
    <xf numFmtId="0" fontId="0" fillId="0" borderId="46" xfId="0" applyBorder="1" applyAlignment="1">
      <alignment wrapText="1"/>
    </xf>
    <xf numFmtId="0" fontId="0" fillId="0" borderId="0" xfId="0" applyBorder="1" applyAlignment="1">
      <alignment wrapText="1"/>
    </xf>
    <xf numFmtId="0" fontId="0" fillId="0" borderId="47" xfId="0" applyBorder="1" applyAlignment="1">
      <alignment wrapText="1"/>
    </xf>
    <xf numFmtId="0" fontId="0" fillId="0" borderId="253" xfId="0" applyBorder="1" applyAlignment="1">
      <alignment wrapText="1"/>
    </xf>
    <xf numFmtId="0" fontId="0" fillId="0" borderId="254" xfId="0" applyBorder="1" applyAlignment="1">
      <alignment wrapText="1"/>
    </xf>
    <xf numFmtId="0" fontId="0" fillId="0" borderId="255" xfId="0" applyBorder="1" applyAlignment="1">
      <alignment wrapText="1"/>
    </xf>
    <xf numFmtId="0" fontId="20" fillId="30" borderId="259" xfId="0" applyFont="1" applyFill="1" applyBorder="1" applyAlignment="1">
      <alignment horizontal="center" vertical="center"/>
    </xf>
    <xf numFmtId="0" fontId="25" fillId="0" borderId="260" xfId="0" applyFont="1" applyBorder="1" applyAlignment="1">
      <alignment horizontal="center" vertical="center"/>
    </xf>
    <xf numFmtId="0" fontId="3" fillId="25" borderId="261" xfId="0" applyFont="1" applyFill="1" applyBorder="1" applyAlignment="1">
      <alignment vertical="center" wrapText="1"/>
    </xf>
    <xf numFmtId="0" fontId="3" fillId="25" borderId="262" xfId="0" applyFont="1" applyFill="1" applyBorder="1" applyAlignment="1">
      <alignment vertical="center" wrapText="1"/>
    </xf>
    <xf numFmtId="0" fontId="3" fillId="25" borderId="263" xfId="0" applyFont="1" applyFill="1" applyBorder="1" applyAlignment="1">
      <alignment vertical="center" wrapText="1"/>
    </xf>
    <xf numFmtId="0" fontId="3" fillId="25" borderId="264" xfId="0" applyFont="1" applyFill="1" applyBorder="1" applyAlignment="1">
      <alignment vertical="center" wrapText="1"/>
    </xf>
    <xf numFmtId="0" fontId="20" fillId="30" borderId="260" xfId="0" applyFont="1" applyFill="1" applyBorder="1" applyAlignment="1">
      <alignment horizontal="center" vertical="center"/>
    </xf>
    <xf numFmtId="0" fontId="116" fillId="0" borderId="51" xfId="0" applyFont="1" applyBorder="1" applyAlignment="1">
      <alignment horizontal="center" vertical="center" wrapText="1"/>
    </xf>
    <xf numFmtId="0" fontId="52" fillId="25" borderId="265" xfId="0" applyFont="1" applyFill="1" applyBorder="1" applyAlignment="1">
      <alignment horizontal="left" vertical="center" wrapText="1"/>
    </xf>
    <xf numFmtId="0" fontId="3" fillId="25" borderId="0" xfId="0" applyFont="1" applyFill="1" applyBorder="1" applyAlignment="1">
      <alignment horizontal="left" vertical="center" wrapText="1"/>
    </xf>
    <xf numFmtId="0" fontId="3" fillId="25" borderId="30" xfId="0" applyFont="1" applyFill="1" applyBorder="1" applyAlignment="1">
      <alignment horizontal="left" vertical="center" wrapText="1"/>
    </xf>
    <xf numFmtId="0" fontId="3" fillId="25" borderId="266" xfId="0" applyFont="1" applyFill="1" applyBorder="1" applyAlignment="1">
      <alignment horizontal="left" vertical="center" wrapText="1"/>
    </xf>
    <xf numFmtId="0" fontId="3" fillId="25" borderId="267" xfId="0" applyFont="1" applyFill="1" applyBorder="1" applyAlignment="1">
      <alignment horizontal="left" vertical="center" wrapText="1"/>
    </xf>
    <xf numFmtId="0" fontId="3" fillId="25" borderId="268" xfId="0" applyFont="1" applyFill="1" applyBorder="1" applyAlignment="1">
      <alignment horizontal="left" vertical="center" wrapText="1"/>
    </xf>
    <xf numFmtId="0" fontId="3" fillId="25" borderId="91" xfId="0" applyFont="1" applyFill="1" applyBorder="1" applyAlignment="1">
      <alignment wrapText="1"/>
    </xf>
    <xf numFmtId="0" fontId="3" fillId="25" borderId="252" xfId="0" applyFont="1" applyFill="1" applyBorder="1" applyAlignment="1">
      <alignment wrapText="1"/>
    </xf>
    <xf numFmtId="0" fontId="3" fillId="25" borderId="46" xfId="0" applyFont="1" applyFill="1" applyBorder="1" applyAlignment="1">
      <alignment wrapText="1"/>
    </xf>
    <xf numFmtId="0" fontId="3" fillId="25" borderId="47" xfId="0" applyFont="1" applyFill="1" applyBorder="1" applyAlignment="1">
      <alignment wrapText="1"/>
    </xf>
    <xf numFmtId="0" fontId="3" fillId="32" borderId="274" xfId="0" applyFont="1" applyFill="1" applyBorder="1" applyAlignment="1">
      <alignment vertical="center" wrapText="1"/>
    </xf>
    <xf numFmtId="0" fontId="3" fillId="32" borderId="275" xfId="0" applyFont="1" applyFill="1" applyBorder="1" applyAlignment="1">
      <alignment vertical="center" wrapText="1"/>
    </xf>
    <xf numFmtId="0" fontId="3" fillId="32" borderId="276" xfId="0" applyFont="1" applyFill="1" applyBorder="1" applyAlignment="1">
      <alignment vertical="center" wrapText="1"/>
    </xf>
    <xf numFmtId="0" fontId="3" fillId="32" borderId="46" xfId="0" applyFont="1" applyFill="1" applyBorder="1" applyAlignment="1">
      <alignment vertical="center" wrapText="1"/>
    </xf>
    <xf numFmtId="0" fontId="3" fillId="32" borderId="0" xfId="0" applyFont="1" applyFill="1" applyBorder="1" applyAlignment="1">
      <alignment vertical="center" wrapText="1"/>
    </xf>
    <xf numFmtId="0" fontId="3" fillId="32" borderId="47" xfId="0" applyFont="1" applyFill="1" applyBorder="1" applyAlignment="1">
      <alignment vertical="center" wrapText="1"/>
    </xf>
    <xf numFmtId="0" fontId="3" fillId="32" borderId="253" xfId="0" applyFont="1" applyFill="1" applyBorder="1" applyAlignment="1">
      <alignment vertical="center" wrapText="1"/>
    </xf>
    <xf numFmtId="0" fontId="3" fillId="32" borderId="254" xfId="0" applyFont="1" applyFill="1" applyBorder="1" applyAlignment="1">
      <alignment vertical="center" wrapText="1"/>
    </xf>
    <xf numFmtId="0" fontId="3" fillId="32" borderId="255" xfId="0" applyFont="1" applyFill="1" applyBorder="1" applyAlignment="1">
      <alignment vertical="center" wrapText="1"/>
    </xf>
    <xf numFmtId="0" fontId="78" fillId="25" borderId="304" xfId="0" applyFont="1" applyFill="1" applyBorder="1" applyAlignment="1">
      <alignment horizontal="left" wrapText="1" indent="2"/>
    </xf>
    <xf numFmtId="0" fontId="96" fillId="25" borderId="0" xfId="0" applyFont="1" applyFill="1" applyBorder="1" applyAlignment="1">
      <alignment horizontal="left" wrapText="1" indent="2"/>
    </xf>
    <xf numFmtId="0" fontId="83" fillId="25" borderId="277" xfId="0" applyFont="1" applyFill="1" applyBorder="1" applyAlignment="1">
      <alignment textRotation="60"/>
    </xf>
    <xf numFmtId="0" fontId="78" fillId="28" borderId="38" xfId="0" applyFont="1" applyFill="1" applyBorder="1" applyAlignment="1">
      <alignment vertical="center" wrapText="1"/>
    </xf>
    <xf numFmtId="0" fontId="82" fillId="28" borderId="38" xfId="0" applyFont="1" applyFill="1" applyBorder="1" applyAlignment="1">
      <alignment vertical="center" wrapText="1"/>
    </xf>
    <xf numFmtId="0" fontId="3" fillId="0" borderId="74" xfId="0" applyFont="1" applyFill="1" applyBorder="1" applyAlignment="1">
      <alignment wrapText="1"/>
    </xf>
    <xf numFmtId="0" fontId="3" fillId="0" borderId="0" xfId="0" applyFont="1" applyBorder="1" applyAlignment="1">
      <alignment wrapText="1"/>
    </xf>
    <xf numFmtId="0" fontId="3" fillId="0" borderId="74" xfId="0" applyFont="1" applyFill="1" applyBorder="1" applyAlignment="1">
      <alignment horizontal="left" wrapText="1" indent="1"/>
    </xf>
    <xf numFmtId="0" fontId="3" fillId="0" borderId="0" xfId="0" applyFont="1" applyBorder="1" applyAlignment="1">
      <alignment horizontal="left" wrapText="1" indent="1"/>
    </xf>
    <xf numFmtId="171" fontId="17" fillId="26" borderId="205" xfId="0" applyNumberFormat="1" applyFont="1" applyFill="1" applyBorder="1" applyAlignment="1">
      <alignment horizontal="center" vertical="center"/>
    </xf>
    <xf numFmtId="171" fontId="17" fillId="26" borderId="207" xfId="0" applyNumberFormat="1" applyFont="1" applyFill="1" applyBorder="1" applyAlignment="1">
      <alignment horizontal="center" vertical="center"/>
    </xf>
    <xf numFmtId="0" fontId="86" fillId="25" borderId="25" xfId="0" applyFont="1" applyFill="1" applyBorder="1" applyAlignment="1">
      <alignment horizontal="center" vertical="center" wrapText="1"/>
    </xf>
    <xf numFmtId="0" fontId="27" fillId="25" borderId="70" xfId="0" applyFont="1" applyFill="1" applyBorder="1" applyAlignment="1">
      <alignment wrapText="1"/>
    </xf>
    <xf numFmtId="0" fontId="6" fillId="25" borderId="25" xfId="0" applyFont="1" applyFill="1" applyBorder="1" applyAlignment="1">
      <alignment wrapText="1"/>
    </xf>
    <xf numFmtId="171" fontId="17" fillId="26" borderId="206" xfId="0" applyNumberFormat="1" applyFont="1" applyFill="1" applyBorder="1" applyAlignment="1">
      <alignment horizontal="center" vertical="center"/>
    </xf>
    <xf numFmtId="171" fontId="17" fillId="24" borderId="57" xfId="0" applyNumberFormat="1" applyFont="1" applyFill="1" applyBorder="1" applyAlignment="1">
      <alignment horizontal="center" vertical="center" wrapText="1"/>
    </xf>
    <xf numFmtId="171" fontId="17" fillId="24" borderId="58" xfId="0" applyNumberFormat="1" applyFont="1" applyFill="1" applyBorder="1" applyAlignment="1">
      <alignment horizontal="center" vertical="center" wrapText="1"/>
    </xf>
    <xf numFmtId="171" fontId="17" fillId="24" borderId="59" xfId="0" applyNumberFormat="1" applyFont="1" applyFill="1" applyBorder="1" applyAlignment="1">
      <alignment horizontal="center" vertical="center" wrapText="1"/>
    </xf>
    <xf numFmtId="171" fontId="17" fillId="28" borderId="256" xfId="0" applyNumberFormat="1" applyFont="1" applyFill="1" applyBorder="1" applyAlignment="1">
      <alignment horizontal="center" vertical="center" wrapText="1"/>
    </xf>
    <xf numFmtId="171" fontId="17" fillId="28" borderId="258" xfId="0" applyNumberFormat="1" applyFont="1" applyFill="1" applyBorder="1" applyAlignment="1">
      <alignment horizontal="center" vertical="center" wrapText="1"/>
    </xf>
    <xf numFmtId="0" fontId="0" fillId="30" borderId="58" xfId="0" applyFill="1" applyBorder="1" applyAlignment="1">
      <alignment horizontal="center" vertical="center"/>
    </xf>
    <xf numFmtId="0" fontId="0" fillId="0" borderId="59" xfId="0" applyBorder="1" applyAlignment="1">
      <alignment horizontal="center" vertical="center"/>
    </xf>
    <xf numFmtId="0" fontId="3" fillId="25" borderId="0" xfId="0" applyNumberFormat="1" applyFont="1" applyFill="1" applyBorder="1" applyAlignment="1">
      <alignment wrapText="1"/>
    </xf>
    <xf numFmtId="0" fontId="23" fillId="34" borderId="0" xfId="0" applyFont="1" applyFill="1" applyBorder="1" applyAlignment="1"/>
    <xf numFmtId="0" fontId="118" fillId="26" borderId="27" xfId="0" applyFont="1" applyFill="1" applyBorder="1" applyAlignment="1">
      <alignment vertical="center" wrapText="1"/>
    </xf>
    <xf numFmtId="0" fontId="119" fillId="26" borderId="27" xfId="0" applyFont="1" applyFill="1" applyBorder="1" applyAlignment="1">
      <alignment vertical="center" wrapText="1"/>
    </xf>
    <xf numFmtId="0" fontId="23" fillId="25" borderId="17" xfId="0" applyFont="1" applyFill="1" applyBorder="1" applyAlignment="1"/>
    <xf numFmtId="171" fontId="17" fillId="28" borderId="257" xfId="0" applyNumberFormat="1" applyFont="1" applyFill="1" applyBorder="1" applyAlignment="1">
      <alignment horizontal="center" vertical="center" wrapText="1"/>
    </xf>
    <xf numFmtId="0" fontId="15" fillId="25" borderId="304" xfId="0" applyFont="1" applyFill="1" applyBorder="1" applyAlignment="1">
      <alignment horizontal="left" vertical="center" wrapText="1" indent="2"/>
    </xf>
    <xf numFmtId="0" fontId="16" fillId="25" borderId="0" xfId="0" applyFont="1" applyFill="1" applyBorder="1" applyAlignment="1">
      <alignment horizontal="left" vertical="center" wrapText="1" indent="2"/>
    </xf>
    <xf numFmtId="0" fontId="98" fillId="25" borderId="304" xfId="0" applyFont="1" applyFill="1" applyBorder="1" applyAlignment="1">
      <alignment horizontal="left" vertical="center" wrapText="1" indent="2"/>
    </xf>
    <xf numFmtId="0" fontId="98" fillId="25" borderId="0" xfId="0" applyFont="1" applyFill="1" applyBorder="1" applyAlignment="1">
      <alignment horizontal="left" vertical="center" wrapText="1" indent="2"/>
    </xf>
    <xf numFmtId="0" fontId="98" fillId="25" borderId="19" xfId="0" applyFont="1" applyFill="1" applyBorder="1" applyAlignment="1">
      <alignment horizontal="left" vertical="center" wrapText="1" indent="2"/>
    </xf>
    <xf numFmtId="0" fontId="20" fillId="30" borderId="178" xfId="0" applyFont="1" applyFill="1" applyBorder="1" applyAlignment="1">
      <alignment horizontal="center" vertical="center"/>
    </xf>
    <xf numFmtId="0" fontId="19" fillId="0" borderId="179" xfId="0" applyFont="1" applyBorder="1" applyAlignment="1">
      <alignment horizontal="center" vertical="center"/>
    </xf>
    <xf numFmtId="0" fontId="18" fillId="0" borderId="17" xfId="0" applyFont="1" applyFill="1" applyBorder="1" applyAlignment="1">
      <alignment vertical="center"/>
    </xf>
    <xf numFmtId="0" fontId="0" fillId="0" borderId="17" xfId="0" applyBorder="1" applyAlignment="1">
      <alignment vertical="center"/>
    </xf>
    <xf numFmtId="0" fontId="3" fillId="0" borderId="248" xfId="0" applyFont="1" applyFill="1" applyBorder="1" applyAlignment="1">
      <alignment vertical="center" wrapText="1"/>
    </xf>
    <xf numFmtId="0" fontId="3" fillId="0" borderId="249" xfId="0" applyFont="1" applyFill="1" applyBorder="1" applyAlignment="1">
      <alignment vertical="center" wrapText="1"/>
    </xf>
    <xf numFmtId="0" fontId="3" fillId="0" borderId="269" xfId="0" applyFont="1" applyFill="1" applyBorder="1" applyAlignment="1">
      <alignment vertical="center" wrapText="1"/>
    </xf>
    <xf numFmtId="0" fontId="3" fillId="0" borderId="74" xfId="0" applyFont="1" applyFill="1" applyBorder="1" applyAlignment="1">
      <alignment vertical="center" wrapText="1"/>
    </xf>
    <xf numFmtId="0" fontId="3" fillId="0" borderId="0" xfId="0" applyFont="1" applyFill="1" applyBorder="1" applyAlignment="1">
      <alignment vertical="center" wrapText="1"/>
    </xf>
    <xf numFmtId="0" fontId="0" fillId="0" borderId="30" xfId="0" applyBorder="1" applyAlignment="1">
      <alignment vertical="center" wrapText="1"/>
    </xf>
    <xf numFmtId="0" fontId="0" fillId="0" borderId="237" xfId="0" applyBorder="1" applyAlignment="1">
      <alignment vertical="center" wrapText="1"/>
    </xf>
    <xf numFmtId="0" fontId="0" fillId="0" borderId="228" xfId="0" applyBorder="1" applyAlignment="1">
      <alignment vertical="center" wrapText="1"/>
    </xf>
    <xf numFmtId="0" fontId="0" fillId="0" borderId="270" xfId="0" applyBorder="1" applyAlignment="1">
      <alignment vertical="center" wrapText="1"/>
    </xf>
    <xf numFmtId="0" fontId="25" fillId="0" borderId="179" xfId="0" applyFont="1" applyBorder="1" applyAlignment="1">
      <alignment horizontal="center" vertical="center"/>
    </xf>
    <xf numFmtId="0" fontId="17" fillId="0" borderId="239" xfId="0" applyFont="1" applyFill="1" applyBorder="1" applyAlignment="1" applyProtection="1">
      <alignment horizontal="center" vertical="center" wrapText="1"/>
      <protection locked="0"/>
    </xf>
    <xf numFmtId="0" fontId="17" fillId="0" borderId="271" xfId="0" applyFont="1" applyFill="1" applyBorder="1" applyAlignment="1" applyProtection="1">
      <alignment horizontal="center" vertical="center" wrapText="1"/>
      <protection locked="0"/>
    </xf>
    <xf numFmtId="0" fontId="17" fillId="0" borderId="272" xfId="0" applyFont="1" applyFill="1" applyBorder="1" applyAlignment="1" applyProtection="1">
      <alignment horizontal="center" vertical="center" wrapText="1"/>
      <protection locked="0"/>
    </xf>
    <xf numFmtId="0" fontId="17" fillId="0" borderId="273" xfId="0" applyFont="1" applyFill="1" applyBorder="1" applyAlignment="1" applyProtection="1">
      <alignment horizontal="center" vertical="center" wrapText="1"/>
      <protection locked="0"/>
    </xf>
    <xf numFmtId="0" fontId="3" fillId="0" borderId="248" xfId="0" applyFont="1" applyFill="1" applyBorder="1" applyAlignment="1">
      <alignment wrapText="1"/>
    </xf>
    <xf numFmtId="0" fontId="3" fillId="0" borderId="249" xfId="0" applyFont="1" applyBorder="1" applyAlignment="1">
      <alignment wrapText="1"/>
    </xf>
    <xf numFmtId="0" fontId="95" fillId="30" borderId="353" xfId="0" applyFont="1" applyFill="1" applyBorder="1" applyAlignment="1"/>
    <xf numFmtId="0" fontId="0" fillId="30" borderId="310" xfId="0" applyFill="1" applyBorder="1" applyAlignment="1"/>
    <xf numFmtId="0" fontId="0" fillId="30" borderId="311" xfId="0" applyFill="1" applyBorder="1" applyAlignment="1"/>
    <xf numFmtId="0" fontId="94" fillId="30" borderId="353" xfId="0" applyFont="1" applyFill="1" applyBorder="1" applyAlignment="1"/>
    <xf numFmtId="0" fontId="23" fillId="25" borderId="0" xfId="0" applyFont="1" applyFill="1" applyBorder="1" applyAlignment="1">
      <alignment wrapText="1"/>
    </xf>
    <xf numFmtId="0" fontId="0" fillId="25" borderId="0" xfId="0" applyFill="1" applyBorder="1" applyAlignment="1">
      <alignment wrapText="1"/>
    </xf>
    <xf numFmtId="0" fontId="12" fillId="29" borderId="278" xfId="0" applyFont="1" applyFill="1" applyBorder="1" applyAlignment="1">
      <alignment horizontal="center" vertical="center" wrapText="1"/>
    </xf>
    <xf numFmtId="0" fontId="12" fillId="29" borderId="279" xfId="0" applyFont="1" applyFill="1" applyBorder="1" applyAlignment="1">
      <alignment horizontal="center" vertical="center" wrapText="1"/>
    </xf>
    <xf numFmtId="0" fontId="0" fillId="0" borderId="280" xfId="0" applyBorder="1" applyAlignment="1">
      <alignment horizontal="center" vertical="center" wrapText="1"/>
    </xf>
    <xf numFmtId="0" fontId="3" fillId="25" borderId="281" xfId="0" applyFont="1" applyFill="1" applyBorder="1" applyAlignment="1">
      <alignment vertical="center" wrapText="1"/>
    </xf>
    <xf numFmtId="0" fontId="3" fillId="25" borderId="282" xfId="0" applyFont="1" applyFill="1" applyBorder="1" applyAlignment="1">
      <alignment vertical="center" wrapText="1"/>
    </xf>
    <xf numFmtId="0" fontId="3" fillId="25" borderId="283" xfId="0" applyFont="1" applyFill="1" applyBorder="1" applyAlignment="1">
      <alignment vertical="center" wrapText="1"/>
    </xf>
    <xf numFmtId="0" fontId="3" fillId="25" borderId="284" xfId="0" applyFont="1" applyFill="1" applyBorder="1" applyAlignment="1">
      <alignment wrapText="1"/>
    </xf>
    <xf numFmtId="0" fontId="3" fillId="25" borderId="285" xfId="0" applyFont="1" applyFill="1" applyBorder="1" applyAlignment="1">
      <alignment wrapText="1"/>
    </xf>
    <xf numFmtId="0" fontId="3" fillId="25" borderId="286" xfId="0" applyFont="1" applyFill="1" applyBorder="1" applyAlignment="1">
      <alignment wrapText="1"/>
    </xf>
    <xf numFmtId="0" fontId="19" fillId="25" borderId="17" xfId="0" applyFont="1" applyFill="1" applyBorder="1" applyAlignment="1">
      <alignment wrapText="1"/>
    </xf>
    <xf numFmtId="0" fontId="0" fillId="0" borderId="17" xfId="0" applyBorder="1" applyAlignment="1"/>
    <xf numFmtId="0" fontId="45" fillId="25" borderId="0" xfId="0" applyFont="1" applyFill="1" applyBorder="1" applyAlignment="1">
      <alignment vertical="center"/>
    </xf>
    <xf numFmtId="0" fontId="0" fillId="0" borderId="0" xfId="0" applyBorder="1" applyAlignment="1">
      <alignment vertical="center"/>
    </xf>
    <xf numFmtId="0" fontId="78" fillId="25" borderId="304" xfId="0" applyFont="1" applyFill="1" applyBorder="1" applyAlignment="1">
      <alignment horizontal="left" wrapText="1" indent="1"/>
    </xf>
    <xf numFmtId="0" fontId="96" fillId="25" borderId="0" xfId="0" applyFont="1" applyFill="1" applyBorder="1" applyAlignment="1">
      <alignment horizontal="left" wrapText="1" indent="1"/>
    </xf>
    <xf numFmtId="0" fontId="32" fillId="25" borderId="350" xfId="0" applyFont="1" applyFill="1" applyBorder="1" applyAlignment="1">
      <alignment horizontal="center" vertical="center"/>
    </xf>
    <xf numFmtId="0" fontId="15" fillId="25" borderId="304" xfId="0" applyFont="1" applyFill="1" applyBorder="1" applyAlignment="1">
      <alignment horizontal="left" vertical="center" wrapText="1" indent="1"/>
    </xf>
    <xf numFmtId="0" fontId="16" fillId="25" borderId="0" xfId="0" applyFont="1" applyFill="1" applyBorder="1" applyAlignment="1">
      <alignment horizontal="left" vertical="center" wrapText="1" indent="1"/>
    </xf>
    <xf numFmtId="0" fontId="175" fillId="25" borderId="304" xfId="0" applyFont="1" applyFill="1" applyBorder="1" applyAlignment="1">
      <alignment horizontal="left" vertical="center" wrapText="1" indent="1"/>
    </xf>
    <xf numFmtId="0" fontId="176" fillId="25" borderId="0" xfId="0" applyFont="1" applyFill="1" applyBorder="1" applyAlignment="1">
      <alignment horizontal="left" vertical="center" wrapText="1" indent="1"/>
    </xf>
    <xf numFmtId="0" fontId="27" fillId="25" borderId="349" xfId="0" applyFont="1" applyFill="1" applyBorder="1" applyAlignment="1">
      <alignment wrapText="1"/>
    </xf>
    <xf numFmtId="0" fontId="6" fillId="25" borderId="350" xfId="0" applyFont="1" applyFill="1" applyBorder="1" applyAlignment="1">
      <alignment wrapText="1"/>
    </xf>
    <xf numFmtId="0" fontId="99" fillId="30" borderId="349" xfId="0" applyFont="1" applyFill="1" applyBorder="1" applyAlignment="1"/>
    <xf numFmtId="0" fontId="0" fillId="0" borderId="350" xfId="0" applyBorder="1" applyAlignment="1"/>
    <xf numFmtId="0" fontId="3" fillId="25" borderId="304" xfId="0" applyFont="1" applyFill="1" applyBorder="1" applyAlignment="1">
      <alignment horizontal="left" wrapText="1" indent="2"/>
    </xf>
    <xf numFmtId="0" fontId="17" fillId="25" borderId="91" xfId="0" applyFont="1" applyFill="1" applyBorder="1" applyAlignment="1">
      <alignment vertical="center" wrapText="1"/>
    </xf>
    <xf numFmtId="0" fontId="2" fillId="25" borderId="10" xfId="0" applyFont="1" applyFill="1" applyBorder="1" applyAlignment="1">
      <alignment wrapText="1"/>
    </xf>
    <xf numFmtId="0" fontId="2" fillId="25" borderId="95" xfId="0" applyFont="1" applyFill="1" applyBorder="1" applyAlignment="1">
      <alignment wrapText="1"/>
    </xf>
    <xf numFmtId="0" fontId="2" fillId="25" borderId="294" xfId="28" applyNumberFormat="1" applyFont="1" applyFill="1" applyBorder="1" applyAlignment="1">
      <alignment horizontal="left" wrapText="1"/>
    </xf>
    <xf numFmtId="0" fontId="2" fillId="25" borderId="0" xfId="28" applyNumberFormat="1" applyFont="1" applyFill="1" applyBorder="1" applyAlignment="1">
      <alignment horizontal="left" wrapText="1"/>
    </xf>
    <xf numFmtId="0" fontId="17" fillId="25" borderId="92" xfId="0" applyFont="1" applyFill="1" applyBorder="1" applyAlignment="1">
      <alignment vertical="center" wrapText="1"/>
    </xf>
    <xf numFmtId="0" fontId="31" fillId="29" borderId="287" xfId="0" applyFont="1" applyFill="1" applyBorder="1" applyAlignment="1">
      <alignment horizontal="center" wrapText="1"/>
    </xf>
    <xf numFmtId="0" fontId="31" fillId="29" borderId="288" xfId="0" applyFont="1" applyFill="1" applyBorder="1" applyAlignment="1">
      <alignment horizontal="center" wrapText="1"/>
    </xf>
    <xf numFmtId="0" fontId="31" fillId="29" borderId="289" xfId="0" applyFont="1" applyFill="1" applyBorder="1" applyAlignment="1">
      <alignment horizontal="center" wrapText="1"/>
    </xf>
    <xf numFmtId="0" fontId="3" fillId="25" borderId="392" xfId="0" applyFont="1" applyFill="1" applyBorder="1" applyAlignment="1">
      <alignment horizontal="left" vertical="center" wrapText="1" indent="2"/>
    </xf>
    <xf numFmtId="0" fontId="0" fillId="0" borderId="290" xfId="0" applyBorder="1" applyAlignment="1">
      <alignment horizontal="left" vertical="center" wrapText="1" indent="2"/>
    </xf>
    <xf numFmtId="0" fontId="3" fillId="25" borderId="393" xfId="0" applyFont="1" applyFill="1" applyBorder="1" applyAlignment="1">
      <alignment horizontal="left" wrapText="1" indent="2"/>
    </xf>
    <xf numFmtId="0" fontId="0" fillId="0" borderId="291" xfId="0" applyBorder="1" applyAlignment="1">
      <alignment horizontal="left" wrapText="1" indent="2"/>
    </xf>
    <xf numFmtId="0" fontId="31" fillId="29" borderId="287" xfId="0" applyFont="1" applyFill="1" applyBorder="1" applyAlignment="1">
      <alignment horizontal="center" vertical="center" wrapText="1"/>
    </xf>
    <xf numFmtId="0" fontId="31" fillId="29" borderId="288" xfId="0" applyFont="1" applyFill="1" applyBorder="1" applyAlignment="1">
      <alignment horizontal="center" vertical="center" wrapText="1"/>
    </xf>
    <xf numFmtId="0" fontId="31" fillId="29" borderId="289" xfId="0" applyFont="1" applyFill="1" applyBorder="1" applyAlignment="1">
      <alignment horizontal="center" vertical="center" wrapText="1"/>
    </xf>
    <xf numFmtId="0" fontId="20" fillId="29" borderId="292" xfId="0" applyFont="1" applyFill="1" applyBorder="1" applyAlignment="1">
      <alignment horizontal="center" vertical="center" wrapText="1"/>
    </xf>
    <xf numFmtId="0" fontId="20" fillId="29" borderId="293" xfId="0" applyFont="1" applyFill="1" applyBorder="1" applyAlignment="1">
      <alignment horizontal="center" vertical="center" wrapText="1"/>
    </xf>
    <xf numFmtId="167" fontId="108" fillId="25" borderId="298" xfId="36" applyNumberFormat="1" applyFont="1" applyFill="1" applyBorder="1" applyAlignment="1" applyProtection="1">
      <alignment horizontal="left" vertical="top" wrapText="1"/>
    </xf>
    <xf numFmtId="167" fontId="108" fillId="25" borderId="299" xfId="36" applyNumberFormat="1" applyFont="1" applyFill="1" applyBorder="1" applyAlignment="1" applyProtection="1">
      <alignment horizontal="left" vertical="top" wrapText="1"/>
    </xf>
    <xf numFmtId="167" fontId="108" fillId="25" borderId="401" xfId="36" applyNumberFormat="1" applyFont="1" applyFill="1" applyBorder="1" applyAlignment="1" applyProtection="1">
      <alignment horizontal="left" vertical="top" wrapText="1"/>
    </xf>
    <xf numFmtId="167" fontId="108" fillId="25" borderId="402" xfId="36" applyNumberFormat="1" applyFont="1" applyFill="1" applyBorder="1" applyAlignment="1" applyProtection="1">
      <alignment horizontal="left" vertical="top" wrapText="1"/>
    </xf>
    <xf numFmtId="167" fontId="108" fillId="25" borderId="337" xfId="36" applyNumberFormat="1" applyFont="1" applyFill="1" applyBorder="1" applyAlignment="1" applyProtection="1">
      <alignment horizontal="left" vertical="top" wrapText="1"/>
    </xf>
    <xf numFmtId="167" fontId="108" fillId="25" borderId="338" xfId="36" applyNumberFormat="1" applyFont="1" applyFill="1" applyBorder="1" applyAlignment="1" applyProtection="1">
      <alignment horizontal="left" vertical="top" wrapText="1"/>
    </xf>
    <xf numFmtId="44" fontId="106" fillId="25" borderId="300" xfId="29" applyFont="1" applyFill="1" applyBorder="1" applyAlignment="1">
      <alignment horizontal="left"/>
    </xf>
    <xf numFmtId="44" fontId="106" fillId="25" borderId="301" xfId="29" applyFont="1" applyFill="1" applyBorder="1" applyAlignment="1">
      <alignment horizontal="left"/>
    </xf>
    <xf numFmtId="44" fontId="106" fillId="25" borderId="403" xfId="29" applyFont="1" applyFill="1" applyBorder="1" applyAlignment="1">
      <alignment horizontal="left"/>
    </xf>
    <xf numFmtId="0" fontId="22" fillId="30" borderId="25" xfId="0" applyFont="1" applyFill="1" applyBorder="1" applyAlignment="1"/>
    <xf numFmtId="0" fontId="7" fillId="30" borderId="302" xfId="0" applyFont="1" applyFill="1" applyBorder="1" applyAlignment="1">
      <alignment horizontal="center" vertical="center" wrapText="1"/>
    </xf>
    <xf numFmtId="0" fontId="7" fillId="30" borderId="303" xfId="0" applyFont="1" applyFill="1" applyBorder="1" applyAlignment="1">
      <alignment horizontal="center" vertical="center" wrapText="1"/>
    </xf>
    <xf numFmtId="0" fontId="4" fillId="24" borderId="339" xfId="0" applyFont="1" applyFill="1" applyBorder="1" applyAlignment="1">
      <alignment horizontal="center" wrapText="1"/>
    </xf>
    <xf numFmtId="0" fontId="4" fillId="24" borderId="340" xfId="0" applyFont="1" applyFill="1" applyBorder="1" applyAlignment="1">
      <alignment horizontal="center" wrapText="1"/>
    </xf>
    <xf numFmtId="0" fontId="47" fillId="24" borderId="340" xfId="0" applyFont="1" applyFill="1" applyBorder="1" applyAlignment="1"/>
    <xf numFmtId="0" fontId="47" fillId="24" borderId="341" xfId="0" applyFont="1" applyFill="1" applyBorder="1" applyAlignment="1"/>
    <xf numFmtId="0" fontId="7" fillId="30" borderId="331" xfId="0" applyFont="1" applyFill="1" applyBorder="1" applyAlignment="1">
      <alignment horizontal="center" vertical="center" wrapText="1"/>
    </xf>
    <xf numFmtId="0" fontId="111" fillId="30" borderId="332" xfId="0" applyFont="1" applyFill="1" applyBorder="1" applyAlignment="1">
      <alignment horizontal="center" vertical="center" wrapText="1"/>
    </xf>
    <xf numFmtId="0" fontId="0" fillId="0" borderId="332" xfId="0" applyBorder="1" applyAlignment="1">
      <alignment horizontal="center" vertical="center" wrapText="1"/>
    </xf>
    <xf numFmtId="0" fontId="0" fillId="0" borderId="333" xfId="0" applyBorder="1" applyAlignment="1">
      <alignment horizontal="center" vertical="center" wrapText="1"/>
    </xf>
    <xf numFmtId="0" fontId="5" fillId="31" borderId="0" xfId="0" applyFont="1" applyFill="1" applyBorder="1" applyAlignment="1">
      <alignment vertical="center" wrapText="1"/>
    </xf>
    <xf numFmtId="0" fontId="5" fillId="34" borderId="119" xfId="0" applyFont="1" applyFill="1" applyBorder="1" applyAlignment="1">
      <alignment horizontal="left" vertical="center" wrapText="1"/>
    </xf>
    <xf numFmtId="0" fontId="5" fillId="34" borderId="82" xfId="0" applyFont="1" applyFill="1" applyBorder="1" applyAlignment="1">
      <alignment horizontal="left" vertical="center" wrapText="1"/>
    </xf>
    <xf numFmtId="0" fontId="5" fillId="34" borderId="83" xfId="0" applyFont="1" applyFill="1" applyBorder="1" applyAlignment="1">
      <alignment horizontal="left" vertical="center" wrapText="1"/>
    </xf>
    <xf numFmtId="0" fontId="24" fillId="31" borderId="0" xfId="0" applyFont="1" applyFill="1" applyBorder="1" applyAlignment="1">
      <alignment horizontal="left" wrapText="1"/>
    </xf>
    <xf numFmtId="0" fontId="7" fillId="30" borderId="333" xfId="0" applyFont="1" applyFill="1" applyBorder="1" applyAlignment="1">
      <alignment horizontal="center" vertical="center" wrapText="1"/>
    </xf>
    <xf numFmtId="0" fontId="5" fillId="25" borderId="178" xfId="0" applyFont="1" applyFill="1" applyBorder="1" applyAlignment="1">
      <alignment wrapText="1"/>
    </xf>
    <xf numFmtId="0" fontId="0" fillId="0" borderId="179" xfId="0" applyBorder="1" applyAlignment="1">
      <alignment wrapText="1"/>
    </xf>
    <xf numFmtId="0" fontId="0" fillId="0" borderId="180" xfId="0" applyBorder="1" applyAlignment="1">
      <alignment wrapText="1"/>
    </xf>
    <xf numFmtId="0" fontId="0" fillId="0" borderId="74" xfId="0" applyBorder="1" applyAlignment="1"/>
    <xf numFmtId="0" fontId="0" fillId="0" borderId="0" xfId="0" applyBorder="1" applyAlignment="1"/>
    <xf numFmtId="0" fontId="0" fillId="0" borderId="75" xfId="0" applyBorder="1" applyAlignment="1"/>
    <xf numFmtId="0" fontId="7" fillId="30" borderId="339" xfId="0" applyFont="1" applyFill="1" applyBorder="1" applyAlignment="1">
      <alignment horizontal="center" wrapText="1"/>
    </xf>
    <xf numFmtId="0" fontId="7" fillId="30" borderId="340" xfId="0" applyFont="1" applyFill="1" applyBorder="1" applyAlignment="1">
      <alignment horizontal="center" wrapText="1"/>
    </xf>
    <xf numFmtId="0" fontId="7" fillId="30" borderId="341" xfId="0" applyFont="1" applyFill="1" applyBorder="1" applyAlignment="1">
      <alignment horizontal="center" wrapText="1"/>
    </xf>
    <xf numFmtId="0" fontId="168" fillId="25" borderId="323" xfId="36" applyFont="1" applyFill="1" applyBorder="1" applyAlignment="1" applyProtection="1">
      <alignment horizontal="left" wrapText="1"/>
    </xf>
    <xf numFmtId="0" fontId="4" fillId="0" borderId="323" xfId="0" applyFont="1" applyBorder="1" applyAlignment="1">
      <alignment horizontal="left" wrapText="1"/>
    </xf>
    <xf numFmtId="0" fontId="4" fillId="0" borderId="313" xfId="0" applyFont="1" applyBorder="1" applyAlignment="1">
      <alignment horizontal="left" wrapText="1"/>
    </xf>
    <xf numFmtId="167" fontId="151" fillId="25" borderId="73" xfId="0" applyNumberFormat="1" applyFont="1" applyFill="1" applyBorder="1" applyAlignment="1">
      <alignment horizontal="center" vertical="center"/>
    </xf>
    <xf numFmtId="0" fontId="168" fillId="25" borderId="181" xfId="36" applyFont="1" applyFill="1" applyBorder="1" applyAlignment="1" applyProtection="1">
      <alignment horizontal="left" wrapText="1"/>
    </xf>
    <xf numFmtId="0" fontId="4" fillId="25" borderId="181" xfId="0" applyFont="1" applyFill="1" applyBorder="1" applyAlignment="1">
      <alignment horizontal="left" wrapText="1"/>
    </xf>
    <xf numFmtId="0" fontId="4" fillId="25" borderId="317" xfId="0" applyFont="1" applyFill="1" applyBorder="1" applyAlignment="1">
      <alignment horizontal="left" wrapText="1"/>
    </xf>
    <xf numFmtId="0" fontId="5" fillId="31" borderId="0" xfId="0" applyFont="1" applyFill="1" applyBorder="1" applyAlignment="1">
      <alignment horizontal="left" vertical="center" wrapText="1"/>
    </xf>
    <xf numFmtId="0" fontId="108" fillId="34" borderId="296" xfId="36" applyFont="1" applyFill="1" applyBorder="1" applyAlignment="1" applyProtection="1">
      <alignment horizontal="left" vertical="top" wrapText="1"/>
    </xf>
    <xf numFmtId="0" fontId="5" fillId="34" borderId="297" xfId="0" applyFont="1" applyFill="1" applyBorder="1" applyAlignment="1">
      <alignment horizontal="left" vertical="top" wrapText="1"/>
    </xf>
    <xf numFmtId="0" fontId="4" fillId="25" borderId="314" xfId="0" applyFont="1" applyFill="1" applyBorder="1" applyAlignment="1">
      <alignment horizontal="left" vertical="center" wrapText="1"/>
    </xf>
    <xf numFmtId="0" fontId="4" fillId="25" borderId="321" xfId="0" applyFont="1" applyFill="1" applyBorder="1" applyAlignment="1">
      <alignment horizontal="left" vertical="center" wrapText="1"/>
    </xf>
    <xf numFmtId="167" fontId="151" fillId="25" borderId="320" xfId="43" applyNumberFormat="1" applyFont="1" applyFill="1" applyBorder="1" applyAlignment="1">
      <alignment horizontal="center" vertical="center" wrapText="1"/>
    </xf>
    <xf numFmtId="0" fontId="0" fillId="0" borderId="73" xfId="0" applyBorder="1" applyAlignment="1">
      <alignment horizontal="center" vertical="center" wrapText="1"/>
    </xf>
    <xf numFmtId="0" fontId="168" fillId="25" borderId="181" xfId="36" applyFont="1" applyFill="1" applyBorder="1" applyAlignment="1" applyProtection="1">
      <alignment horizontal="left" vertical="center" wrapText="1"/>
    </xf>
    <xf numFmtId="0" fontId="4" fillId="25" borderId="181" xfId="0" applyFont="1" applyFill="1" applyBorder="1" applyAlignment="1">
      <alignment horizontal="left" vertical="center" wrapText="1"/>
    </xf>
    <xf numFmtId="0" fontId="4" fillId="25" borderId="317" xfId="0" applyFont="1" applyFill="1" applyBorder="1" applyAlignment="1">
      <alignment horizontal="left" vertical="center" wrapText="1"/>
    </xf>
    <xf numFmtId="0" fontId="56" fillId="34" borderId="334" xfId="36" applyFont="1" applyFill="1" applyBorder="1" applyAlignment="1" applyProtection="1">
      <alignment horizontal="left" vertical="top" wrapText="1"/>
    </xf>
    <xf numFmtId="0" fontId="108" fillId="34" borderId="335" xfId="36" applyFont="1" applyFill="1" applyBorder="1" applyAlignment="1" applyProtection="1">
      <alignment horizontal="left" vertical="top" wrapText="1"/>
    </xf>
    <xf numFmtId="0" fontId="108" fillId="34" borderId="336" xfId="36" applyFont="1" applyFill="1" applyBorder="1" applyAlignment="1" applyProtection="1">
      <alignment horizontal="left" vertical="top" wrapText="1"/>
    </xf>
    <xf numFmtId="0" fontId="108" fillId="34" borderId="338" xfId="36" applyFont="1" applyFill="1" applyBorder="1" applyAlignment="1" applyProtection="1">
      <alignment horizontal="left" vertical="top" wrapText="1"/>
    </xf>
    <xf numFmtId="0" fontId="5" fillId="25" borderId="119" xfId="0" applyFont="1" applyFill="1" applyBorder="1" applyAlignment="1">
      <alignment wrapText="1"/>
    </xf>
    <xf numFmtId="0" fontId="0" fillId="0" borderId="82" xfId="0" applyBorder="1" applyAlignment="1"/>
    <xf numFmtId="0" fontId="0" fillId="0" borderId="83" xfId="0" applyBorder="1" applyAlignment="1"/>
    <xf numFmtId="0" fontId="5" fillId="24" borderId="394" xfId="0" applyFont="1" applyFill="1" applyBorder="1" applyAlignment="1">
      <alignment horizontal="center" wrapText="1"/>
    </xf>
    <xf numFmtId="0" fontId="5" fillId="24" borderId="395" xfId="0" applyFont="1" applyFill="1" applyBorder="1" applyAlignment="1">
      <alignment horizontal="center" wrapText="1"/>
    </xf>
    <xf numFmtId="0" fontId="5" fillId="24" borderId="396" xfId="0" applyFont="1" applyFill="1" applyBorder="1" applyAlignment="1">
      <alignment horizontal="center" wrapText="1"/>
    </xf>
    <xf numFmtId="0" fontId="7" fillId="30" borderId="339" xfId="0" applyFont="1" applyFill="1" applyBorder="1" applyAlignment="1">
      <alignment horizontal="center" vertical="center" wrapText="1"/>
    </xf>
    <xf numFmtId="0" fontId="7" fillId="30" borderId="340" xfId="0" applyFont="1" applyFill="1" applyBorder="1" applyAlignment="1">
      <alignment horizontal="center" vertical="center" wrapText="1"/>
    </xf>
    <xf numFmtId="0" fontId="7" fillId="30" borderId="341" xfId="0" applyFont="1" applyFill="1" applyBorder="1" applyAlignment="1">
      <alignment horizontal="center" vertical="center" wrapText="1"/>
    </xf>
    <xf numFmtId="0" fontId="112" fillId="27" borderId="397" xfId="0" applyFont="1" applyFill="1" applyBorder="1" applyAlignment="1">
      <alignment horizontal="center" wrapText="1"/>
    </xf>
    <xf numFmtId="0" fontId="112" fillId="27" borderId="340" xfId="0" applyFont="1" applyFill="1" applyBorder="1" applyAlignment="1">
      <alignment horizontal="center" wrapText="1"/>
    </xf>
    <xf numFmtId="0" fontId="112" fillId="27" borderId="341" xfId="0" applyFont="1" applyFill="1" applyBorder="1" applyAlignment="1">
      <alignment horizontal="center" wrapText="1"/>
    </xf>
    <xf numFmtId="0" fontId="4" fillId="25" borderId="398" xfId="0" applyFont="1" applyFill="1" applyBorder="1" applyAlignment="1">
      <alignment horizontal="left" vertical="center" wrapText="1"/>
    </xf>
    <xf numFmtId="0" fontId="4" fillId="25" borderId="399" xfId="0" applyFont="1" applyFill="1" applyBorder="1" applyAlignment="1">
      <alignment horizontal="left" vertical="center" wrapText="1"/>
    </xf>
    <xf numFmtId="0" fontId="4" fillId="25" borderId="295" xfId="0" applyFont="1" applyFill="1" applyBorder="1" applyAlignment="1">
      <alignment horizontal="left" vertical="center" wrapText="1"/>
    </xf>
    <xf numFmtId="0" fontId="4" fillId="25" borderId="400" xfId="0" applyFont="1" applyFill="1" applyBorder="1" applyAlignment="1">
      <alignment horizontal="left" vertical="center" wrapText="1"/>
    </xf>
    <xf numFmtId="0" fontId="4" fillId="25" borderId="295" xfId="0" applyFont="1" applyFill="1" applyBorder="1" applyAlignment="1">
      <alignment horizontal="left" wrapText="1"/>
    </xf>
    <xf numFmtId="0" fontId="0" fillId="0" borderId="295" xfId="0" applyBorder="1" applyAlignment="1">
      <alignment horizontal="left" wrapText="1"/>
    </xf>
    <xf numFmtId="0" fontId="0" fillId="0" borderId="400" xfId="0" applyBorder="1" applyAlignment="1">
      <alignment horizontal="left" wrapText="1"/>
    </xf>
    <xf numFmtId="0" fontId="167" fillId="25" borderId="181" xfId="36" applyFont="1" applyFill="1" applyBorder="1" applyAlignment="1" applyProtection="1">
      <alignment horizontal="left" vertical="center" wrapText="1"/>
    </xf>
    <xf numFmtId="0" fontId="5" fillId="34" borderId="331" xfId="0" applyFont="1" applyFill="1" applyBorder="1" applyAlignment="1">
      <alignment horizontal="left" vertical="top" wrapText="1"/>
    </xf>
    <xf numFmtId="0" fontId="5" fillId="34" borderId="333" xfId="0" applyFont="1" applyFill="1" applyBorder="1" applyAlignment="1">
      <alignment horizontal="left" vertical="top" wrapText="1"/>
    </xf>
    <xf numFmtId="0" fontId="5" fillId="34" borderId="334" xfId="0" applyFont="1" applyFill="1" applyBorder="1" applyAlignment="1">
      <alignment horizontal="left" vertical="top" wrapText="1"/>
    </xf>
    <xf numFmtId="0" fontId="5" fillId="34" borderId="335" xfId="0" applyFont="1" applyFill="1" applyBorder="1" applyAlignment="1">
      <alignment horizontal="left" vertical="top" wrapText="1"/>
    </xf>
    <xf numFmtId="0" fontId="4" fillId="25" borderId="328" xfId="0" applyFont="1" applyFill="1" applyBorder="1" applyAlignment="1">
      <alignment horizontal="left" vertical="center" wrapText="1"/>
    </xf>
    <xf numFmtId="167" fontId="151" fillId="25" borderId="329" xfId="0" applyNumberFormat="1" applyFont="1" applyFill="1" applyBorder="1" applyAlignment="1">
      <alignment horizontal="center" vertical="center"/>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Hyperlink 2" xfId="37"/>
    <cellStyle name="Input" xfId="38" builtinId="20" customBuiltin="1"/>
    <cellStyle name="Linked Cell" xfId="39" builtinId="24" customBuiltin="1"/>
    <cellStyle name="Neutral" xfId="40" builtinId="28" customBuiltin="1"/>
    <cellStyle name="Normal" xfId="0" builtinId="0"/>
    <cellStyle name="Normal 2" xfId="41"/>
    <cellStyle name="Normal 2 2" xfId="42"/>
    <cellStyle name="Normal_Methodology Notes" xfId="43"/>
    <cellStyle name="Note" xfId="44" builtinId="10" customBuiltin="1"/>
    <cellStyle name="Output" xfId="45" builtinId="21" customBuiltin="1"/>
    <cellStyle name="Percent" xfId="46" builtinId="5"/>
    <cellStyle name="Title" xfId="47" builtinId="15" customBuiltin="1"/>
    <cellStyle name="Total" xfId="48" builtinId="25" customBuiltin="1"/>
    <cellStyle name="Warning Text" xfId="49" builtinId="11" customBuiltin="1"/>
  </cellStyles>
  <dxfs count="7">
    <dxf>
      <font>
        <color theme="0" tint="-0.34998626667073579"/>
      </font>
      <fill>
        <patternFill>
          <bgColor theme="7" tint="0.59996337778862885"/>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0" tint="-0.34998626667073579"/>
      </font>
      <fill>
        <patternFill>
          <bgColor theme="7" tint="0.59996337778862885"/>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0" tint="-0.34998626667073579"/>
      </font>
      <fill>
        <patternFill>
          <bgColor theme="7" tint="0.59996337778862885"/>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0" tint="-0.34998626667073579"/>
      </font>
      <fill>
        <patternFill>
          <bgColor rgb="FFCCCCFF"/>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0" tint="-0.34998626667073579"/>
      </font>
    </dxf>
    <dxf>
      <font>
        <color theme="0" tint="-0.34998626667073579"/>
      </font>
    </dxf>
    <dxf>
      <font>
        <color theme="0" tint="-0.34998626667073579"/>
      </font>
      <fill>
        <patternFill>
          <bgColor rgb="FFCCCCFF"/>
        </patternFill>
      </fill>
      <border>
        <left style="thin">
          <color theme="0" tint="-0.34998626667073579"/>
        </left>
        <right style="thin">
          <color theme="0" tint="-0.34998626667073579"/>
        </right>
        <top style="thin">
          <color theme="0" tint="-0.34998626667073579"/>
        </top>
        <bottom style="thin">
          <color theme="0" tint="-0.34998626667073579"/>
        </bottom>
      </border>
    </dxf>
  </dxfs>
  <tableStyles count="0" defaultTableStyle="TableStyleMedium9" defaultPivotStyle="PivotStyleLight16"/>
  <colors>
    <mruColors>
      <color rgb="FF00008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4877604282515541"/>
          <c:y val="6.663087022588994E-2"/>
          <c:w val="0.60874732911907492"/>
          <c:h val="0.64221652915394956"/>
        </c:manualLayout>
      </c:layout>
      <c:barChart>
        <c:barDir val="col"/>
        <c:grouping val="clustered"/>
        <c:ser>
          <c:idx val="1"/>
          <c:order val="0"/>
          <c:tx>
            <c:v>Emissions Before</c:v>
          </c:tx>
          <c:spPr>
            <a:solidFill>
              <a:srgbClr val="FF6600"/>
            </a:solidFill>
            <a:ln w="12700">
              <a:solidFill>
                <a:srgbClr val="000000"/>
              </a:solidFill>
              <a:prstDash val="solid"/>
            </a:ln>
          </c:spPr>
          <c:cat>
            <c:strRef>
              <c:f>('Add it up! | Audit summary'!$C$14:$C$17,'Add it up! | Audit summary'!$C$19:$C$22)</c:f>
              <c:strCache>
                <c:ptCount val="8"/>
                <c:pt idx="0">
                  <c:v>Classroom lighting</c:v>
                </c:pt>
                <c:pt idx="1">
                  <c:v>Energy "vampires"</c:v>
                </c:pt>
                <c:pt idx="2">
                  <c:v>Other Appliances</c:v>
                </c:pt>
                <c:pt idx="3">
                  <c:v>Transportation</c:v>
                </c:pt>
                <c:pt idx="4">
                  <c:v>Classroom trash</c:v>
                </c:pt>
                <c:pt idx="5">
                  <c:v>Classroom paper</c:v>
                </c:pt>
                <c:pt idx="6">
                  <c:v>Plastic water bottles</c:v>
                </c:pt>
                <c:pt idx="7">
                  <c:v>Beverage cups </c:v>
                </c:pt>
              </c:strCache>
            </c:strRef>
          </c:cat>
          <c:val>
            <c:numRef>
              <c:f>('Add it up! | Audit summary'!$E$14:$E$17,'Add it up! | Audit summary'!$E$19:$E$22)</c:f>
              <c:numCache>
                <c:formatCode>#,##0</c:formatCode>
                <c:ptCount val="8"/>
                <c:pt idx="0">
                  <c:v>0</c:v>
                </c:pt>
                <c:pt idx="1">
                  <c:v>0</c:v>
                </c:pt>
                <c:pt idx="2">
                  <c:v>0</c:v>
                </c:pt>
                <c:pt idx="3">
                  <c:v>0</c:v>
                </c:pt>
                <c:pt idx="4">
                  <c:v>0</c:v>
                </c:pt>
                <c:pt idx="5">
                  <c:v>0</c:v>
                </c:pt>
                <c:pt idx="6">
                  <c:v>0</c:v>
                </c:pt>
                <c:pt idx="7">
                  <c:v>0</c:v>
                </c:pt>
              </c:numCache>
            </c:numRef>
          </c:val>
        </c:ser>
        <c:ser>
          <c:idx val="0"/>
          <c:order val="1"/>
          <c:tx>
            <c:v>Emissions After</c:v>
          </c:tx>
          <c:spPr>
            <a:solidFill>
              <a:srgbClr val="99CCFF"/>
            </a:solidFill>
            <a:ln w="12700">
              <a:solidFill>
                <a:srgbClr val="000000"/>
              </a:solidFill>
              <a:prstDash val="solid"/>
            </a:ln>
          </c:spPr>
          <c:cat>
            <c:strRef>
              <c:f>('Add it up! | Audit summary'!$C$14:$C$17,'Add it up! | Audit summary'!$C$19:$C$22)</c:f>
              <c:strCache>
                <c:ptCount val="8"/>
                <c:pt idx="0">
                  <c:v>Classroom lighting</c:v>
                </c:pt>
                <c:pt idx="1">
                  <c:v>Energy "vampires"</c:v>
                </c:pt>
                <c:pt idx="2">
                  <c:v>Other Appliances</c:v>
                </c:pt>
                <c:pt idx="3">
                  <c:v>Transportation</c:v>
                </c:pt>
                <c:pt idx="4">
                  <c:v>Classroom trash</c:v>
                </c:pt>
                <c:pt idx="5">
                  <c:v>Classroom paper</c:v>
                </c:pt>
                <c:pt idx="6">
                  <c:v>Plastic water bottles</c:v>
                </c:pt>
                <c:pt idx="7">
                  <c:v>Beverage cups </c:v>
                </c:pt>
              </c:strCache>
            </c:strRef>
          </c:cat>
          <c:val>
            <c:numRef>
              <c:f>('Add it up! | Audit summary'!$G$14:$G$17,'Add it up! | Audit summary'!$G$19:$G$22)</c:f>
              <c:numCache>
                <c:formatCode>#,##0</c:formatCode>
                <c:ptCount val="8"/>
                <c:pt idx="0">
                  <c:v>0</c:v>
                </c:pt>
                <c:pt idx="1">
                  <c:v>0</c:v>
                </c:pt>
                <c:pt idx="2">
                  <c:v>0</c:v>
                </c:pt>
                <c:pt idx="3">
                  <c:v>0</c:v>
                </c:pt>
                <c:pt idx="4">
                  <c:v>0</c:v>
                </c:pt>
                <c:pt idx="5">
                  <c:v>0</c:v>
                </c:pt>
                <c:pt idx="6">
                  <c:v>0</c:v>
                </c:pt>
                <c:pt idx="7">
                  <c:v>0</c:v>
                </c:pt>
              </c:numCache>
            </c:numRef>
          </c:val>
        </c:ser>
        <c:gapWidth val="50"/>
        <c:axId val="117286016"/>
        <c:axId val="117287552"/>
      </c:barChart>
      <c:catAx>
        <c:axId val="117286016"/>
        <c:scaling>
          <c:orientation val="minMax"/>
        </c:scaling>
        <c:axPos val="b"/>
        <c:numFmt formatCode="General" sourceLinked="1"/>
        <c:tickLblPos val="nextTo"/>
        <c:spPr>
          <a:ln w="3175">
            <a:solidFill>
              <a:srgbClr val="000000"/>
            </a:solidFill>
            <a:prstDash val="solid"/>
          </a:ln>
        </c:spPr>
        <c:txPr>
          <a:bodyPr rot="-2700000" vert="horz"/>
          <a:lstStyle/>
          <a:p>
            <a:pPr>
              <a:defRPr sz="950" b="0" i="0" u="none" strike="noStrike" baseline="0">
                <a:solidFill>
                  <a:srgbClr val="000000"/>
                </a:solidFill>
                <a:latin typeface="Trebuchet MS"/>
                <a:ea typeface="Trebuchet MS"/>
                <a:cs typeface="Trebuchet MS"/>
              </a:defRPr>
            </a:pPr>
            <a:endParaRPr lang="en-US"/>
          </a:p>
        </c:txPr>
        <c:crossAx val="117287552"/>
        <c:crosses val="autoZero"/>
        <c:auto val="1"/>
        <c:lblAlgn val="ctr"/>
        <c:lblOffset val="100"/>
        <c:tickLblSkip val="1"/>
        <c:tickMarkSkip val="1"/>
      </c:catAx>
      <c:valAx>
        <c:axId val="117287552"/>
        <c:scaling>
          <c:orientation val="minMax"/>
        </c:scaling>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n-US" sz="1025" b="1" i="0" u="none" strike="noStrike" baseline="0">
                    <a:solidFill>
                      <a:srgbClr val="000000"/>
                    </a:solidFill>
                    <a:latin typeface="Trebuchet MS"/>
                  </a:rPr>
                  <a:t>CO</a:t>
                </a:r>
                <a:r>
                  <a:rPr lang="en-US" sz="1025" b="1" i="0" u="none" strike="noStrike" baseline="-25000">
                    <a:solidFill>
                      <a:srgbClr val="000000"/>
                    </a:solidFill>
                    <a:latin typeface="Trebuchet MS"/>
                  </a:rPr>
                  <a:t>2</a:t>
                </a:r>
                <a:r>
                  <a:rPr lang="en-US" sz="1025" b="1" i="0" u="none" strike="noStrike" baseline="0">
                    <a:solidFill>
                      <a:srgbClr val="000000"/>
                    </a:solidFill>
                    <a:latin typeface="Trebuchet MS"/>
                  </a:rPr>
                  <a:t> Emissions (lbs)</a:t>
                </a:r>
              </a:p>
            </c:rich>
          </c:tx>
          <c:layout>
            <c:manualLayout>
              <c:xMode val="edge"/>
              <c:yMode val="edge"/>
              <c:x val="1.2711890152358142E-2"/>
              <c:y val="0.28054311503745016"/>
            </c:manualLayout>
          </c:layout>
          <c:spPr>
            <a:noFill/>
            <a:ln w="25400">
              <a:noFill/>
            </a:ln>
          </c:spPr>
        </c:title>
        <c:numFmt formatCode="#,##0" sourceLinked="1"/>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117286016"/>
        <c:crosses val="autoZero"/>
        <c:crossBetween val="between"/>
      </c:valAx>
      <c:spPr>
        <a:solidFill>
          <a:srgbClr val="FFFFCC"/>
        </a:solidFill>
        <a:ln w="12700">
          <a:solidFill>
            <a:srgbClr val="808080"/>
          </a:solidFill>
          <a:prstDash val="solid"/>
        </a:ln>
      </c:spPr>
    </c:plotArea>
    <c:legend>
      <c:legendPos val="r"/>
      <c:layout>
        <c:manualLayout>
          <c:xMode val="edge"/>
          <c:yMode val="edge"/>
          <c:x val="0.7698519515477813"/>
          <c:y val="0.3268292682926846"/>
          <c:w val="0.22072678331090179"/>
          <c:h val="0.16097560975609754"/>
        </c:manualLayout>
      </c:layout>
      <c:spPr>
        <a:solidFill>
          <a:srgbClr val="FFFFFF"/>
        </a:solidFill>
        <a:ln w="3175">
          <a:solidFill>
            <a:srgbClr val="000000"/>
          </a:solidFill>
          <a:prstDash val="solid"/>
        </a:ln>
      </c:spPr>
      <c:txPr>
        <a:bodyPr/>
        <a:lstStyle/>
        <a:p>
          <a:pPr>
            <a:defRPr sz="790" b="0" i="0" u="none" strike="noStrike" baseline="0">
              <a:solidFill>
                <a:srgbClr val="000000"/>
              </a:solidFill>
              <a:latin typeface="Trebuchet MS"/>
              <a:ea typeface="Trebuchet MS"/>
              <a:cs typeface="Trebuchet MS"/>
            </a:defRPr>
          </a:pPr>
          <a:endParaRPr lang="en-US"/>
        </a:p>
      </c:txPr>
    </c:legend>
    <c:plotVisOnly val="1"/>
    <c:dispBlanksAs val="gap"/>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chart" Target="../charts/chart1.xml"/><Relationship Id="rId1" Type="http://schemas.openxmlformats.org/officeDocument/2006/relationships/image" Target="../media/image12.emf"/><Relationship Id="rId5" Type="http://schemas.openxmlformats.org/officeDocument/2006/relationships/image" Target="../media/image15.jpeg"/><Relationship Id="rId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0.wmf"/><Relationship Id="rId1" Type="http://schemas.openxmlformats.org/officeDocument/2006/relationships/image" Target="../media/image9.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3</xdr:row>
      <xdr:rowOff>57150</xdr:rowOff>
    </xdr:from>
    <xdr:to>
      <xdr:col>11</xdr:col>
      <xdr:colOff>228600</xdr:colOff>
      <xdr:row>4</xdr:row>
      <xdr:rowOff>675308</xdr:rowOff>
    </xdr:to>
    <xdr:pic>
      <xdr:nvPicPr>
        <xdr:cNvPr id="5" name="Picture 4" descr="banner.jpg"/>
        <xdr:cNvPicPr>
          <a:picLocks noChangeAspect="1"/>
        </xdr:cNvPicPr>
      </xdr:nvPicPr>
      <xdr:blipFill>
        <a:blip xmlns:r="http://schemas.openxmlformats.org/officeDocument/2006/relationships" r:embed="rId1" cstate="print"/>
        <a:stretch>
          <a:fillRect/>
        </a:stretch>
      </xdr:blipFill>
      <xdr:spPr>
        <a:xfrm>
          <a:off x="104775" y="1209675"/>
          <a:ext cx="7000875" cy="780083"/>
        </a:xfrm>
        <a:prstGeom prst="rect">
          <a:avLst/>
        </a:prstGeom>
      </xdr:spPr>
    </xdr:pic>
    <xdr:clientData/>
  </xdr:twoCellAnchor>
  <xdr:twoCellAnchor>
    <xdr:from>
      <xdr:col>9</xdr:col>
      <xdr:colOff>142875</xdr:colOff>
      <xdr:row>1</xdr:row>
      <xdr:rowOff>19050</xdr:rowOff>
    </xdr:from>
    <xdr:to>
      <xdr:col>12</xdr:col>
      <xdr:colOff>571500</xdr:colOff>
      <xdr:row>4</xdr:row>
      <xdr:rowOff>685800</xdr:rowOff>
    </xdr:to>
    <xdr:sp macro="" textlink="">
      <xdr:nvSpPr>
        <xdr:cNvPr id="4" name="Rectangle 3"/>
        <xdr:cNvSpPr/>
      </xdr:nvSpPr>
      <xdr:spPr>
        <a:xfrm>
          <a:off x="5800725" y="104775"/>
          <a:ext cx="2257425" cy="18954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9</xdr:col>
      <xdr:colOff>122856</xdr:colOff>
      <xdr:row>1</xdr:row>
      <xdr:rowOff>123825</xdr:rowOff>
    </xdr:from>
    <xdr:to>
      <xdr:col>12</xdr:col>
      <xdr:colOff>476638</xdr:colOff>
      <xdr:row>4</xdr:row>
      <xdr:rowOff>590550</xdr:rowOff>
    </xdr:to>
    <xdr:pic>
      <xdr:nvPicPr>
        <xdr:cNvPr id="3" name="Picture 2" descr="EcoSchools_logo_url.png"/>
        <xdr:cNvPicPr>
          <a:picLocks noChangeAspect="1"/>
        </xdr:cNvPicPr>
      </xdr:nvPicPr>
      <xdr:blipFill>
        <a:blip xmlns:r="http://schemas.openxmlformats.org/officeDocument/2006/relationships" r:embed="rId2" cstate="print"/>
        <a:stretch>
          <a:fillRect/>
        </a:stretch>
      </xdr:blipFill>
      <xdr:spPr>
        <a:xfrm>
          <a:off x="5780706" y="209550"/>
          <a:ext cx="2182582" cy="16954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0</xdr:colOff>
      <xdr:row>1</xdr:row>
      <xdr:rowOff>28575</xdr:rowOff>
    </xdr:from>
    <xdr:to>
      <xdr:col>14</xdr:col>
      <xdr:colOff>200025</xdr:colOff>
      <xdr:row>4</xdr:row>
      <xdr:rowOff>85725</xdr:rowOff>
    </xdr:to>
    <xdr:pic>
      <xdr:nvPicPr>
        <xdr:cNvPr id="21145"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6553200" y="114300"/>
          <a:ext cx="1400175" cy="1409700"/>
        </a:xfrm>
        <a:prstGeom prst="rect">
          <a:avLst/>
        </a:prstGeom>
        <a:noFill/>
        <a:ln w="9525">
          <a:noFill/>
          <a:miter lim="800000"/>
          <a:headEnd/>
          <a:tailEnd/>
        </a:ln>
      </xdr:spPr>
    </xdr:pic>
    <xdr:clientData/>
  </xdr:twoCellAnchor>
  <xdr:twoCellAnchor>
    <xdr:from>
      <xdr:col>2</xdr:col>
      <xdr:colOff>85725</xdr:colOff>
      <xdr:row>33</xdr:row>
      <xdr:rowOff>19050</xdr:rowOff>
    </xdr:from>
    <xdr:to>
      <xdr:col>12</xdr:col>
      <xdr:colOff>942975</xdr:colOff>
      <xdr:row>57</xdr:row>
      <xdr:rowOff>38100</xdr:rowOff>
    </xdr:to>
    <xdr:graphicFrame macro="">
      <xdr:nvGraphicFramePr>
        <xdr:cNvPr id="2114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971550</xdr:colOff>
      <xdr:row>65</xdr:row>
      <xdr:rowOff>209550</xdr:rowOff>
    </xdr:from>
    <xdr:to>
      <xdr:col>12</xdr:col>
      <xdr:colOff>876300</xdr:colOff>
      <xdr:row>70</xdr:row>
      <xdr:rowOff>152400</xdr:rowOff>
    </xdr:to>
    <xdr:pic>
      <xdr:nvPicPr>
        <xdr:cNvPr id="21147" name="Picture 5" descr="tree.jpg"/>
        <xdr:cNvPicPr>
          <a:picLocks noChangeAspect="1"/>
        </xdr:cNvPicPr>
      </xdr:nvPicPr>
      <xdr:blipFill>
        <a:blip xmlns:r="http://schemas.openxmlformats.org/officeDocument/2006/relationships" r:embed="rId3" cstate="print"/>
        <a:srcRect/>
        <a:stretch>
          <a:fillRect/>
        </a:stretch>
      </xdr:blipFill>
      <xdr:spPr bwMode="auto">
        <a:xfrm>
          <a:off x="6372225" y="15801975"/>
          <a:ext cx="1057275" cy="1057275"/>
        </a:xfrm>
        <a:prstGeom prst="rect">
          <a:avLst/>
        </a:prstGeom>
        <a:noFill/>
        <a:ln w="9525">
          <a:noFill/>
          <a:miter lim="800000"/>
          <a:headEnd/>
          <a:tailEnd/>
        </a:ln>
      </xdr:spPr>
    </xdr:pic>
    <xdr:clientData/>
  </xdr:twoCellAnchor>
  <xdr:twoCellAnchor editAs="oneCell">
    <xdr:from>
      <xdr:col>2</xdr:col>
      <xdr:colOff>9525</xdr:colOff>
      <xdr:row>64</xdr:row>
      <xdr:rowOff>133350</xdr:rowOff>
    </xdr:from>
    <xdr:to>
      <xdr:col>2</xdr:col>
      <xdr:colOff>285750</xdr:colOff>
      <xdr:row>66</xdr:row>
      <xdr:rowOff>142875</xdr:rowOff>
    </xdr:to>
    <xdr:pic>
      <xdr:nvPicPr>
        <xdr:cNvPr id="21148" name="Picture 6" descr="incadescent.jpg"/>
        <xdr:cNvPicPr>
          <a:picLocks noChangeAspect="1"/>
        </xdr:cNvPicPr>
      </xdr:nvPicPr>
      <xdr:blipFill>
        <a:blip xmlns:r="http://schemas.openxmlformats.org/officeDocument/2006/relationships" r:embed="rId4" cstate="print"/>
        <a:srcRect/>
        <a:stretch>
          <a:fillRect/>
        </a:stretch>
      </xdr:blipFill>
      <xdr:spPr bwMode="auto">
        <a:xfrm>
          <a:off x="342900" y="15487650"/>
          <a:ext cx="276225" cy="495300"/>
        </a:xfrm>
        <a:prstGeom prst="rect">
          <a:avLst/>
        </a:prstGeom>
        <a:noFill/>
        <a:ln w="9525">
          <a:noFill/>
          <a:miter lim="800000"/>
          <a:headEnd/>
          <a:tailEnd/>
        </a:ln>
      </xdr:spPr>
    </xdr:pic>
    <xdr:clientData/>
  </xdr:twoCellAnchor>
  <xdr:twoCellAnchor editAs="oneCell">
    <xdr:from>
      <xdr:col>8</xdr:col>
      <xdr:colOff>742950</xdr:colOff>
      <xdr:row>61</xdr:row>
      <xdr:rowOff>161925</xdr:rowOff>
    </xdr:from>
    <xdr:to>
      <xdr:col>10</xdr:col>
      <xdr:colOff>600075</xdr:colOff>
      <xdr:row>64</xdr:row>
      <xdr:rowOff>133350</xdr:rowOff>
    </xdr:to>
    <xdr:pic>
      <xdr:nvPicPr>
        <xdr:cNvPr id="21149" name="Picture 7" descr="Jetta.jpg"/>
        <xdr:cNvPicPr>
          <a:picLocks noChangeAspect="1"/>
        </xdr:cNvPicPr>
      </xdr:nvPicPr>
      <xdr:blipFill>
        <a:blip xmlns:r="http://schemas.openxmlformats.org/officeDocument/2006/relationships" r:embed="rId5" cstate="print"/>
        <a:srcRect/>
        <a:stretch>
          <a:fillRect/>
        </a:stretch>
      </xdr:blipFill>
      <xdr:spPr bwMode="auto">
        <a:xfrm>
          <a:off x="4991100" y="14792325"/>
          <a:ext cx="1009650" cy="6953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466725</xdr:colOff>
      <xdr:row>4</xdr:row>
      <xdr:rowOff>47624</xdr:rowOff>
    </xdr:from>
    <xdr:to>
      <xdr:col>4</xdr:col>
      <xdr:colOff>581025</xdr:colOff>
      <xdr:row>4</xdr:row>
      <xdr:rowOff>160781</xdr:rowOff>
    </xdr:to>
    <xdr:sp macro="" textlink="">
      <xdr:nvSpPr>
        <xdr:cNvPr id="2" name="Right Arrow 1"/>
        <xdr:cNvSpPr/>
      </xdr:nvSpPr>
      <xdr:spPr>
        <a:xfrm>
          <a:off x="847725" y="1114424"/>
          <a:ext cx="114300" cy="113157"/>
        </a:xfrm>
        <a:prstGeom prst="rightArrow">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xdr:col>
      <xdr:colOff>466725</xdr:colOff>
      <xdr:row>5</xdr:row>
      <xdr:rowOff>28574</xdr:rowOff>
    </xdr:from>
    <xdr:to>
      <xdr:col>4</xdr:col>
      <xdr:colOff>581025</xdr:colOff>
      <xdr:row>5</xdr:row>
      <xdr:rowOff>141731</xdr:rowOff>
    </xdr:to>
    <xdr:sp macro="" textlink="">
      <xdr:nvSpPr>
        <xdr:cNvPr id="3" name="Right Arrow 2"/>
        <xdr:cNvSpPr/>
      </xdr:nvSpPr>
      <xdr:spPr>
        <a:xfrm>
          <a:off x="847725" y="1485899"/>
          <a:ext cx="114300" cy="113157"/>
        </a:xfrm>
        <a:prstGeom prst="rightArrow">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19050</xdr:colOff>
      <xdr:row>26</xdr:row>
      <xdr:rowOff>228600</xdr:rowOff>
    </xdr:from>
    <xdr:to>
      <xdr:col>28</xdr:col>
      <xdr:colOff>266700</xdr:colOff>
      <xdr:row>31</xdr:row>
      <xdr:rowOff>247650</xdr:rowOff>
    </xdr:to>
    <xdr:pic>
      <xdr:nvPicPr>
        <xdr:cNvPr id="6324" name="Picture 7" descr="MCj04349300000[1]"/>
        <xdr:cNvPicPr>
          <a:picLocks noChangeAspect="1" noChangeArrowheads="1"/>
        </xdr:cNvPicPr>
      </xdr:nvPicPr>
      <xdr:blipFill>
        <a:blip xmlns:r="http://schemas.openxmlformats.org/officeDocument/2006/relationships" r:embed="rId1" cstate="print"/>
        <a:srcRect/>
        <a:stretch>
          <a:fillRect/>
        </a:stretch>
      </xdr:blipFill>
      <xdr:spPr bwMode="auto">
        <a:xfrm rot="-1483056">
          <a:off x="6391275" y="7334250"/>
          <a:ext cx="2143125" cy="21431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24</xdr:col>
      <xdr:colOff>28575</xdr:colOff>
      <xdr:row>2</xdr:row>
      <xdr:rowOff>9525</xdr:rowOff>
    </xdr:from>
    <xdr:to>
      <xdr:col>29</xdr:col>
      <xdr:colOff>9525</xdr:colOff>
      <xdr:row>6</xdr:row>
      <xdr:rowOff>152400</xdr:rowOff>
    </xdr:to>
    <xdr:pic>
      <xdr:nvPicPr>
        <xdr:cNvPr id="8385" name="Picture 3" descr="MPj04005030000[1]"/>
        <xdr:cNvPicPr>
          <a:picLocks noChangeAspect="1" noChangeArrowheads="1"/>
        </xdr:cNvPicPr>
      </xdr:nvPicPr>
      <xdr:blipFill>
        <a:blip xmlns:r="http://schemas.openxmlformats.org/officeDocument/2006/relationships" r:embed="rId1" cstate="print"/>
        <a:srcRect/>
        <a:stretch>
          <a:fillRect/>
        </a:stretch>
      </xdr:blipFill>
      <xdr:spPr bwMode="auto">
        <a:xfrm>
          <a:off x="8296275" y="495300"/>
          <a:ext cx="1323975" cy="9906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133350</xdr:colOff>
      <xdr:row>18</xdr:row>
      <xdr:rowOff>200025</xdr:rowOff>
    </xdr:from>
    <xdr:to>
      <xdr:col>21</xdr:col>
      <xdr:colOff>19050</xdr:colOff>
      <xdr:row>30</xdr:row>
      <xdr:rowOff>142875</xdr:rowOff>
    </xdr:to>
    <xdr:pic>
      <xdr:nvPicPr>
        <xdr:cNvPr id="1960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896225" y="5981700"/>
          <a:ext cx="3038475" cy="40100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485775</xdr:colOff>
      <xdr:row>18</xdr:row>
      <xdr:rowOff>152400</xdr:rowOff>
    </xdr:from>
    <xdr:to>
      <xdr:col>2</xdr:col>
      <xdr:colOff>2286000</xdr:colOff>
      <xdr:row>25</xdr:row>
      <xdr:rowOff>219075</xdr:rowOff>
    </xdr:to>
    <xdr:pic>
      <xdr:nvPicPr>
        <xdr:cNvPr id="10396" name="Picture 4" descr="MPj03141220000[1]"/>
        <xdr:cNvPicPr>
          <a:picLocks noChangeAspect="1" noChangeArrowheads="1"/>
        </xdr:cNvPicPr>
      </xdr:nvPicPr>
      <xdr:blipFill>
        <a:blip xmlns:r="http://schemas.openxmlformats.org/officeDocument/2006/relationships" r:embed="rId1" cstate="print"/>
        <a:srcRect/>
        <a:stretch>
          <a:fillRect/>
        </a:stretch>
      </xdr:blipFill>
      <xdr:spPr bwMode="auto">
        <a:xfrm rot="419032">
          <a:off x="695325" y="5238750"/>
          <a:ext cx="1800225" cy="28098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161925</xdr:colOff>
      <xdr:row>16</xdr:row>
      <xdr:rowOff>238125</xdr:rowOff>
    </xdr:from>
    <xdr:to>
      <xdr:col>16</xdr:col>
      <xdr:colOff>542925</xdr:colOff>
      <xdr:row>22</xdr:row>
      <xdr:rowOff>161925</xdr:rowOff>
    </xdr:to>
    <xdr:pic>
      <xdr:nvPicPr>
        <xdr:cNvPr id="14503" name="Picture 3" descr="MPj04224110000[1]"/>
        <xdr:cNvPicPr>
          <a:picLocks noChangeAspect="1" noChangeArrowheads="1"/>
        </xdr:cNvPicPr>
      </xdr:nvPicPr>
      <xdr:blipFill>
        <a:blip xmlns:r="http://schemas.openxmlformats.org/officeDocument/2006/relationships" r:embed="rId1" cstate="print"/>
        <a:srcRect/>
        <a:stretch>
          <a:fillRect/>
        </a:stretch>
      </xdr:blipFill>
      <xdr:spPr bwMode="auto">
        <a:xfrm>
          <a:off x="6972300" y="5895975"/>
          <a:ext cx="1076325" cy="18097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17</xdr:col>
      <xdr:colOff>95250</xdr:colOff>
      <xdr:row>2</xdr:row>
      <xdr:rowOff>85725</xdr:rowOff>
    </xdr:from>
    <xdr:to>
      <xdr:col>18</xdr:col>
      <xdr:colOff>790575</xdr:colOff>
      <xdr:row>8</xdr:row>
      <xdr:rowOff>19050</xdr:rowOff>
    </xdr:to>
    <xdr:pic>
      <xdr:nvPicPr>
        <xdr:cNvPr id="13624" name="Picture 1" descr="MPj03867830000[1]"/>
        <xdr:cNvPicPr>
          <a:picLocks noChangeAspect="1" noChangeArrowheads="1"/>
        </xdr:cNvPicPr>
      </xdr:nvPicPr>
      <xdr:blipFill>
        <a:blip xmlns:r="http://schemas.openxmlformats.org/officeDocument/2006/relationships" r:embed="rId1" cstate="print"/>
        <a:srcRect/>
        <a:stretch>
          <a:fillRect/>
        </a:stretch>
      </xdr:blipFill>
      <xdr:spPr bwMode="auto">
        <a:xfrm>
          <a:off x="7753350" y="819150"/>
          <a:ext cx="1285875" cy="1790700"/>
        </a:xfrm>
        <a:prstGeom prst="rect">
          <a:avLst/>
        </a:prstGeom>
        <a:noFill/>
        <a:ln w="9525">
          <a:noFill/>
          <a:miter lim="800000"/>
          <a:headEnd/>
          <a:tailEnd/>
        </a:ln>
      </xdr:spPr>
    </xdr:pic>
    <xdr:clientData/>
  </xdr:twoCellAnchor>
  <xdr:twoCellAnchor>
    <xdr:from>
      <xdr:col>14</xdr:col>
      <xdr:colOff>266700</xdr:colOff>
      <xdr:row>17</xdr:row>
      <xdr:rowOff>361950</xdr:rowOff>
    </xdr:from>
    <xdr:to>
      <xdr:col>14</xdr:col>
      <xdr:colOff>1533525</xdr:colOff>
      <xdr:row>20</xdr:row>
      <xdr:rowOff>457200</xdr:rowOff>
    </xdr:to>
    <xdr:pic>
      <xdr:nvPicPr>
        <xdr:cNvPr id="13625" name="Picture 8" descr="MCj03036890000[1]"/>
        <xdr:cNvPicPr>
          <a:picLocks noChangeAspect="1" noChangeArrowheads="1"/>
        </xdr:cNvPicPr>
      </xdr:nvPicPr>
      <xdr:blipFill>
        <a:blip xmlns:r="http://schemas.openxmlformats.org/officeDocument/2006/relationships" r:embed="rId2" cstate="print"/>
        <a:srcRect/>
        <a:stretch>
          <a:fillRect/>
        </a:stretch>
      </xdr:blipFill>
      <xdr:spPr bwMode="auto">
        <a:xfrm>
          <a:off x="5400675" y="6343650"/>
          <a:ext cx="1266825" cy="128587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466725</xdr:colOff>
      <xdr:row>2</xdr:row>
      <xdr:rowOff>171450</xdr:rowOff>
    </xdr:from>
    <xdr:to>
      <xdr:col>12</xdr:col>
      <xdr:colOff>609600</xdr:colOff>
      <xdr:row>5</xdr:row>
      <xdr:rowOff>257175</xdr:rowOff>
    </xdr:to>
    <xdr:pic>
      <xdr:nvPicPr>
        <xdr:cNvPr id="12456"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4591050" y="666750"/>
          <a:ext cx="1276350" cy="18002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http://www.epa.gov/" TargetMode="External"/><Relationship Id="rId13" Type="http://schemas.openxmlformats.org/officeDocument/2006/relationships/hyperlink" Target="http://standby.lbl.gov/summary-table.html" TargetMode="External"/><Relationship Id="rId18" Type="http://schemas.openxmlformats.org/officeDocument/2006/relationships/hyperlink" Target="http://www.eia.doe.gov/oog/info/hopu/hopu.asp" TargetMode="External"/><Relationship Id="rId3" Type="http://schemas.openxmlformats.org/officeDocument/2006/relationships/hyperlink" Target="http://www.cupdepot.com/" TargetMode="External"/><Relationship Id="rId7" Type="http://schemas.openxmlformats.org/officeDocument/2006/relationships/hyperlink" Target="http://www.epa.gov/cleanenergy/energy-and-you/affect/air-emissions.html" TargetMode="External"/><Relationship Id="rId12" Type="http://schemas.openxmlformats.org/officeDocument/2006/relationships/hyperlink" Target="http://www.eia.doe.gov/oil_gas/petroleum/data_publications/wrgp/mogas_history.html" TargetMode="External"/><Relationship Id="rId17" Type="http://schemas.openxmlformats.org/officeDocument/2006/relationships/hyperlink" Target="http://www.eia.doe.gov/dnav/ng/ng_pri_sum_dcu_nus_m.htm" TargetMode="External"/><Relationship Id="rId2" Type="http://schemas.openxmlformats.org/officeDocument/2006/relationships/hyperlink" Target="http://www.edf.org/documents/523_starbucks.pdf" TargetMode="External"/><Relationship Id="rId16" Type="http://schemas.openxmlformats.org/officeDocument/2006/relationships/hyperlink" Target="http://www.eia.doe.gov/dnav/ng/ng_pri_sum_dcu_SWA_m.htm" TargetMode="External"/><Relationship Id="rId20" Type="http://schemas.openxmlformats.org/officeDocument/2006/relationships/printerSettings" Target="../printerSettings/printerSettings13.bin"/><Relationship Id="rId1" Type="http://schemas.openxmlformats.org/officeDocument/2006/relationships/hyperlink" Target="http://www.epa.gov/climatechange/wycd/waste/calculators/Warm_Form.html" TargetMode="External"/><Relationship Id="rId6" Type="http://schemas.openxmlformats.org/officeDocument/2006/relationships/hyperlink" Target="http://shop.safeway.com/superstore/" TargetMode="External"/><Relationship Id="rId11" Type="http://schemas.openxmlformats.org/officeDocument/2006/relationships/hyperlink" Target="http://www.officedepot.com/" TargetMode="External"/><Relationship Id="rId5" Type="http://schemas.openxmlformats.org/officeDocument/2006/relationships/hyperlink" Target="http://www.epa.gov/cleanenergy/energy-resources/refs.html" TargetMode="External"/><Relationship Id="rId15" Type="http://schemas.openxmlformats.org/officeDocument/2006/relationships/hyperlink" Target="http://www.eia.doe.gov/electricity/epm/table5_6_a.html" TargetMode="External"/><Relationship Id="rId10" Type="http://schemas.openxmlformats.org/officeDocument/2006/relationships/hyperlink" Target="http://www.nxtbook.com/nxtbooks/greenline/catalog0910/" TargetMode="External"/><Relationship Id="rId19" Type="http://schemas.openxmlformats.org/officeDocument/2006/relationships/hyperlink" Target="http://www.getenergyactive.org/fuel/mix.htm" TargetMode="External"/><Relationship Id="rId4" Type="http://schemas.openxmlformats.org/officeDocument/2006/relationships/hyperlink" Target="http://www.epa.gov/cleanenergy/energy-resources/refs.html" TargetMode="External"/><Relationship Id="rId9" Type="http://schemas.openxmlformats.org/officeDocument/2006/relationships/hyperlink" Target="http://www.papercalculator.org/" TargetMode="External"/><Relationship Id="rId14" Type="http://schemas.openxmlformats.org/officeDocument/2006/relationships/hyperlink" Target="http://www.epa.gov/climatechange/wycd/waste/calculators/Warm_Form.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getenergyactive.org/fuel/state.htm"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pageSetUpPr fitToPage="1"/>
  </sheetPr>
  <dimension ref="A1:Z50"/>
  <sheetViews>
    <sheetView topLeftCell="A18" zoomScaleNormal="100" zoomScaleSheetLayoutView="100" workbookViewId="0">
      <selection activeCell="O8" sqref="O8"/>
    </sheetView>
  </sheetViews>
  <sheetFormatPr defaultColWidth="0" defaultRowHeight="12.75" zeroHeight="1"/>
  <cols>
    <col min="1" max="1" width="1.28515625" style="466" customWidth="1"/>
    <col min="2" max="3" width="9.140625" style="466" customWidth="1"/>
    <col min="4" max="4" width="16.7109375" style="466" customWidth="1"/>
    <col min="5" max="7" width="9.140625" style="466" customWidth="1"/>
    <col min="8" max="8" width="12" style="466" customWidth="1"/>
    <col min="9" max="26" width="9.140625" style="466" customWidth="1"/>
    <col min="27" max="16384" width="9.140625" style="466" hidden="1"/>
  </cols>
  <sheetData>
    <row r="1" spans="1:26" ht="6.75" customHeight="1" thickBot="1">
      <c r="A1" s="627"/>
      <c r="B1" s="1"/>
      <c r="C1" s="1"/>
      <c r="D1" s="1"/>
      <c r="E1" s="1"/>
      <c r="F1" s="1"/>
      <c r="G1" s="1"/>
      <c r="H1" s="1"/>
      <c r="I1" s="1"/>
      <c r="J1" s="1"/>
      <c r="K1" s="1"/>
      <c r="L1" s="1"/>
      <c r="M1" s="1"/>
      <c r="N1" s="1"/>
      <c r="O1" s="1"/>
      <c r="P1" s="1"/>
      <c r="Q1" s="1"/>
      <c r="R1" s="1"/>
      <c r="S1" s="1"/>
      <c r="T1" s="1"/>
      <c r="U1" s="1"/>
      <c r="V1" s="1"/>
      <c r="W1" s="1"/>
      <c r="X1" s="1"/>
      <c r="Y1" s="1"/>
      <c r="Z1" s="1"/>
    </row>
    <row r="2" spans="1:26" ht="50.25" thickTop="1">
      <c r="A2" s="1"/>
      <c r="B2" s="789" t="s">
        <v>314</v>
      </c>
      <c r="C2" s="790"/>
      <c r="D2" s="790"/>
      <c r="E2" s="790"/>
      <c r="F2" s="790"/>
      <c r="G2" s="790"/>
      <c r="H2" s="790"/>
      <c r="I2" s="791"/>
      <c r="J2" s="791"/>
      <c r="K2" s="792"/>
      <c r="L2" s="792"/>
      <c r="M2" s="793"/>
      <c r="N2" s="1"/>
      <c r="O2" s="1"/>
      <c r="P2" s="1"/>
      <c r="Q2" s="1"/>
      <c r="R2" s="1"/>
      <c r="S2" s="1"/>
      <c r="T2" s="1"/>
      <c r="U2" s="1"/>
      <c r="V2" s="1"/>
      <c r="W2" s="1"/>
      <c r="X2" s="1"/>
      <c r="Y2" s="1"/>
      <c r="Z2" s="1"/>
    </row>
    <row r="3" spans="1:26" ht="33.75">
      <c r="A3" s="1"/>
      <c r="B3" s="794" t="s">
        <v>87</v>
      </c>
      <c r="C3" s="228"/>
      <c r="D3" s="228"/>
      <c r="E3" s="228"/>
      <c r="F3" s="228"/>
      <c r="G3" s="228"/>
      <c r="H3" s="228"/>
      <c r="I3" s="223"/>
      <c r="J3" s="223"/>
      <c r="K3" s="200"/>
      <c r="L3" s="200"/>
      <c r="M3" s="795"/>
      <c r="N3" s="1"/>
      <c r="O3" s="1"/>
      <c r="P3" s="1"/>
      <c r="Q3" s="1"/>
      <c r="R3" s="1"/>
      <c r="S3" s="1"/>
      <c r="T3" s="1"/>
      <c r="U3" s="1"/>
      <c r="V3" s="1"/>
      <c r="W3" s="1"/>
      <c r="X3" s="1"/>
      <c r="Y3" s="1"/>
      <c r="Z3" s="1"/>
    </row>
    <row r="4" spans="1:26">
      <c r="A4" s="1"/>
      <c r="B4" s="796"/>
      <c r="C4" s="228"/>
      <c r="D4" s="228"/>
      <c r="E4" s="228"/>
      <c r="F4" s="228"/>
      <c r="G4" s="228"/>
      <c r="H4" s="228"/>
      <c r="I4" s="223"/>
      <c r="J4" s="223"/>
      <c r="K4" s="200"/>
      <c r="L4" s="200"/>
      <c r="M4" s="795"/>
      <c r="N4" s="1"/>
      <c r="O4" s="1"/>
      <c r="P4" s="1"/>
      <c r="Q4" s="1"/>
      <c r="R4" s="1"/>
      <c r="S4" s="1"/>
      <c r="T4" s="1"/>
      <c r="U4" s="1"/>
      <c r="V4" s="1"/>
      <c r="W4" s="1"/>
      <c r="X4" s="1"/>
      <c r="Y4" s="1"/>
      <c r="Z4" s="1"/>
    </row>
    <row r="5" spans="1:26" ht="56.25" customHeight="1">
      <c r="A5" s="1"/>
      <c r="B5" s="796"/>
      <c r="C5" s="228"/>
      <c r="D5" s="228"/>
      <c r="E5" s="228"/>
      <c r="F5" s="228"/>
      <c r="G5" s="228"/>
      <c r="H5" s="228"/>
      <c r="I5" s="223"/>
      <c r="J5" s="223"/>
      <c r="K5" s="200"/>
      <c r="L5" s="200"/>
      <c r="M5" s="795"/>
      <c r="N5" s="1"/>
      <c r="O5" s="1"/>
      <c r="P5" s="1"/>
      <c r="Q5" s="1"/>
      <c r="R5" s="1"/>
      <c r="S5" s="1"/>
      <c r="T5" s="1"/>
      <c r="U5" s="1"/>
      <c r="V5" s="1"/>
      <c r="W5" s="1"/>
      <c r="X5" s="1"/>
      <c r="Y5" s="1"/>
      <c r="Z5" s="1"/>
    </row>
    <row r="6" spans="1:26" ht="8.25" customHeight="1">
      <c r="A6" s="1"/>
      <c r="B6" s="797"/>
      <c r="C6" s="202"/>
      <c r="D6" s="202"/>
      <c r="E6" s="202"/>
      <c r="F6" s="202"/>
      <c r="G6" s="202"/>
      <c r="H6" s="202"/>
      <c r="I6" s="21"/>
      <c r="J6" s="21"/>
      <c r="K6" s="21"/>
      <c r="L6" s="21"/>
      <c r="M6" s="632"/>
      <c r="N6" s="1"/>
      <c r="O6" s="1"/>
      <c r="P6" s="1"/>
      <c r="Q6" s="1"/>
      <c r="R6" s="1"/>
      <c r="S6" s="1"/>
      <c r="T6" s="1"/>
      <c r="U6" s="1"/>
      <c r="V6" s="1"/>
      <c r="W6" s="1"/>
      <c r="X6" s="1"/>
      <c r="Y6" s="1"/>
      <c r="Z6" s="1"/>
    </row>
    <row r="7" spans="1:26" ht="56.25" customHeight="1">
      <c r="A7" s="1"/>
      <c r="B7" s="918" t="s">
        <v>321</v>
      </c>
      <c r="C7" s="919"/>
      <c r="D7" s="919"/>
      <c r="E7" s="919"/>
      <c r="F7" s="919"/>
      <c r="G7" s="919"/>
      <c r="H7" s="919"/>
      <c r="I7" s="919"/>
      <c r="J7" s="919"/>
      <c r="K7" s="919"/>
      <c r="L7" s="919"/>
      <c r="M7" s="634"/>
      <c r="N7" s="1"/>
      <c r="O7" s="1"/>
      <c r="P7" s="1"/>
      <c r="Q7" s="1"/>
      <c r="R7" s="1"/>
      <c r="S7" s="1"/>
      <c r="T7" s="1"/>
      <c r="U7" s="1"/>
      <c r="V7" s="1"/>
      <c r="W7" s="1"/>
      <c r="X7" s="1"/>
      <c r="Y7" s="1"/>
      <c r="Z7" s="1"/>
    </row>
    <row r="8" spans="1:26" ht="56.25" customHeight="1">
      <c r="A8" s="1"/>
      <c r="B8" s="916" t="s">
        <v>319</v>
      </c>
      <c r="C8" s="917"/>
      <c r="D8" s="917"/>
      <c r="E8" s="917"/>
      <c r="F8" s="917"/>
      <c r="G8" s="917"/>
      <c r="H8" s="917"/>
      <c r="I8" s="917"/>
      <c r="J8" s="917"/>
      <c r="K8" s="917"/>
      <c r="L8" s="917"/>
      <c r="M8" s="636"/>
      <c r="N8" s="1"/>
      <c r="O8" s="1"/>
      <c r="P8" s="1"/>
      <c r="Q8" s="1"/>
      <c r="R8" s="1"/>
      <c r="S8" s="1"/>
      <c r="T8" s="1"/>
      <c r="U8" s="1"/>
      <c r="V8" s="1"/>
      <c r="W8" s="1"/>
      <c r="X8" s="1"/>
      <c r="Y8" s="1"/>
      <c r="Z8" s="1"/>
    </row>
    <row r="9" spans="1:26" ht="26.25" customHeight="1">
      <c r="A9" s="1"/>
      <c r="B9" s="798" t="s">
        <v>90</v>
      </c>
      <c r="C9" s="229"/>
      <c r="D9" s="229"/>
      <c r="E9" s="228"/>
      <c r="F9" s="228"/>
      <c r="G9" s="228"/>
      <c r="H9" s="228"/>
      <c r="I9" s="228"/>
      <c r="J9" s="228"/>
      <c r="K9" s="228"/>
      <c r="L9" s="228"/>
      <c r="M9" s="799"/>
      <c r="N9" s="1"/>
      <c r="O9" s="1"/>
      <c r="P9" s="1"/>
      <c r="Q9" s="1"/>
      <c r="R9" s="1"/>
      <c r="S9" s="1"/>
      <c r="T9" s="1"/>
      <c r="U9" s="1"/>
      <c r="V9" s="1"/>
      <c r="W9" s="1"/>
      <c r="X9" s="1"/>
      <c r="Y9" s="1"/>
      <c r="Z9" s="1"/>
    </row>
    <row r="10" spans="1:26" ht="19.5" customHeight="1" thickBot="1">
      <c r="A10" s="1"/>
      <c r="B10" s="800"/>
      <c r="C10" s="201"/>
      <c r="D10" s="201"/>
      <c r="E10" s="202"/>
      <c r="F10" s="202"/>
      <c r="G10" s="202"/>
      <c r="H10" s="202"/>
      <c r="I10" s="202"/>
      <c r="J10" s="202"/>
      <c r="K10" s="202"/>
      <c r="L10" s="202"/>
      <c r="M10" s="801"/>
      <c r="N10" s="1"/>
      <c r="O10" s="1"/>
      <c r="P10" s="1"/>
      <c r="Q10" s="1"/>
      <c r="R10" s="1"/>
      <c r="S10" s="1"/>
      <c r="T10" s="1"/>
      <c r="U10" s="1"/>
      <c r="V10" s="1"/>
      <c r="W10" s="1"/>
      <c r="X10" s="1"/>
      <c r="Y10" s="1"/>
      <c r="Z10" s="1"/>
    </row>
    <row r="11" spans="1:26" ht="19.5" customHeight="1" thickBot="1">
      <c r="A11" s="1"/>
      <c r="B11" s="802"/>
      <c r="C11" s="158" t="s">
        <v>89</v>
      </c>
      <c r="D11" s="158"/>
      <c r="E11" s="920"/>
      <c r="F11" s="921"/>
      <c r="G11" s="921"/>
      <c r="H11" s="921"/>
      <c r="I11" s="922"/>
      <c r="J11" s="21"/>
      <c r="K11" s="21"/>
      <c r="L11" s="21"/>
      <c r="M11" s="632"/>
      <c r="N11" s="1"/>
      <c r="O11" s="1"/>
      <c r="P11" s="1"/>
      <c r="Q11" s="1"/>
      <c r="R11" s="1"/>
      <c r="S11" s="1"/>
      <c r="T11" s="1"/>
      <c r="U11" s="1"/>
      <c r="V11" s="1"/>
      <c r="W11" s="1"/>
      <c r="X11" s="1"/>
      <c r="Y11" s="1"/>
      <c r="Z11" s="1"/>
    </row>
    <row r="12" spans="1:26" ht="19.5" customHeight="1" thickBot="1">
      <c r="A12" s="1"/>
      <c r="B12" s="802"/>
      <c r="C12" s="158"/>
      <c r="D12" s="158"/>
      <c r="E12" s="208"/>
      <c r="F12" s="208"/>
      <c r="G12" s="208"/>
      <c r="H12" s="208"/>
      <c r="I12" s="208"/>
      <c r="J12" s="21"/>
      <c r="K12" s="21"/>
      <c r="L12" s="21"/>
      <c r="M12" s="632"/>
      <c r="N12" s="1"/>
      <c r="O12" s="1"/>
      <c r="P12" s="1"/>
      <c r="Q12" s="1"/>
      <c r="R12" s="1"/>
      <c r="S12" s="1"/>
      <c r="T12" s="1"/>
      <c r="U12" s="1"/>
      <c r="V12" s="1"/>
      <c r="W12" s="1"/>
      <c r="X12" s="1"/>
      <c r="Y12" s="1"/>
      <c r="Z12" s="1"/>
    </row>
    <row r="13" spans="1:26" ht="18.75" thickBot="1">
      <c r="A13" s="1"/>
      <c r="B13" s="802"/>
      <c r="C13" s="158" t="s">
        <v>92</v>
      </c>
      <c r="D13" s="158"/>
      <c r="E13" s="920"/>
      <c r="F13" s="921"/>
      <c r="G13" s="921"/>
      <c r="H13" s="921"/>
      <c r="I13" s="922"/>
      <c r="J13" s="21"/>
      <c r="K13" s="21"/>
      <c r="L13" s="21"/>
      <c r="M13" s="632"/>
      <c r="N13" s="1"/>
      <c r="O13" s="1"/>
      <c r="P13" s="1"/>
      <c r="Q13" s="1"/>
      <c r="R13" s="1"/>
      <c r="S13" s="1"/>
      <c r="T13" s="1"/>
      <c r="U13" s="1"/>
      <c r="V13" s="1"/>
      <c r="W13" s="1"/>
      <c r="X13" s="1"/>
      <c r="Y13" s="1"/>
      <c r="Z13" s="1"/>
    </row>
    <row r="14" spans="1:26" ht="18.75" thickBot="1">
      <c r="A14" s="1"/>
      <c r="B14" s="802"/>
      <c r="C14" s="158"/>
      <c r="D14" s="158"/>
      <c r="E14" s="208"/>
      <c r="F14" s="208"/>
      <c r="G14" s="208"/>
      <c r="H14" s="208"/>
      <c r="I14" s="208"/>
      <c r="J14" s="21"/>
      <c r="K14" s="21"/>
      <c r="L14" s="21"/>
      <c r="M14" s="632"/>
      <c r="N14" s="1"/>
      <c r="O14" s="1"/>
      <c r="P14" s="1"/>
      <c r="Q14" s="1"/>
      <c r="R14" s="1"/>
      <c r="S14" s="1"/>
      <c r="T14" s="1"/>
      <c r="U14" s="1"/>
      <c r="V14" s="1"/>
      <c r="W14" s="1"/>
      <c r="X14" s="1"/>
      <c r="Y14" s="1"/>
      <c r="Z14" s="1"/>
    </row>
    <row r="15" spans="1:26" ht="18.75" thickBot="1">
      <c r="A15" s="1"/>
      <c r="B15" s="802"/>
      <c r="C15" s="158" t="s">
        <v>91</v>
      </c>
      <c r="D15" s="158"/>
      <c r="E15" s="920"/>
      <c r="F15" s="921"/>
      <c r="G15" s="921"/>
      <c r="H15" s="921"/>
      <c r="I15" s="922"/>
      <c r="J15" s="21"/>
      <c r="K15" s="21"/>
      <c r="L15" s="21"/>
      <c r="M15" s="632"/>
      <c r="N15" s="1"/>
      <c r="O15" s="1"/>
      <c r="P15" s="1"/>
      <c r="Q15" s="1"/>
      <c r="R15" s="1"/>
      <c r="S15" s="1"/>
      <c r="T15" s="1"/>
      <c r="U15" s="1"/>
      <c r="V15" s="1"/>
      <c r="W15" s="1"/>
      <c r="X15" s="1"/>
      <c r="Y15" s="1"/>
      <c r="Z15" s="1"/>
    </row>
    <row r="16" spans="1:26">
      <c r="A16" s="1"/>
      <c r="B16" s="631"/>
      <c r="C16" s="21"/>
      <c r="D16" s="21"/>
      <c r="E16" s="21"/>
      <c r="F16" s="21"/>
      <c r="G16" s="21"/>
      <c r="H16" s="21"/>
      <c r="I16" s="21"/>
      <c r="J16" s="21"/>
      <c r="K16" s="21"/>
      <c r="L16" s="21"/>
      <c r="M16" s="632"/>
      <c r="N16" s="1"/>
      <c r="O16" s="1"/>
      <c r="P16" s="1"/>
      <c r="Q16" s="1"/>
      <c r="R16" s="1"/>
      <c r="S16" s="1"/>
      <c r="T16" s="1"/>
      <c r="U16" s="1"/>
      <c r="V16" s="1"/>
      <c r="W16" s="1"/>
      <c r="X16" s="1"/>
      <c r="Y16" s="1"/>
      <c r="Z16" s="1"/>
    </row>
    <row r="17" spans="1:26">
      <c r="A17" s="1"/>
      <c r="B17" s="631"/>
      <c r="C17" s="21"/>
      <c r="D17" s="21"/>
      <c r="E17" s="21"/>
      <c r="F17" s="21"/>
      <c r="G17" s="21"/>
      <c r="H17" s="21"/>
      <c r="I17" s="21"/>
      <c r="J17" s="21"/>
      <c r="K17" s="21"/>
      <c r="L17" s="21"/>
      <c r="M17" s="632"/>
      <c r="N17" s="1"/>
      <c r="O17" s="1"/>
      <c r="P17" s="1"/>
      <c r="Q17" s="1"/>
      <c r="R17" s="1"/>
      <c r="S17" s="1"/>
      <c r="T17" s="1"/>
      <c r="U17" s="1"/>
      <c r="V17" s="1"/>
      <c r="W17" s="1"/>
      <c r="X17" s="1"/>
      <c r="Y17" s="1"/>
      <c r="Z17" s="1"/>
    </row>
    <row r="18" spans="1:26" ht="23.25" customHeight="1">
      <c r="A18" s="1"/>
      <c r="B18" s="798" t="s">
        <v>88</v>
      </c>
      <c r="C18" s="229"/>
      <c r="D18" s="229"/>
      <c r="E18" s="228"/>
      <c r="F18" s="228"/>
      <c r="G18" s="228"/>
      <c r="H18" s="228"/>
      <c r="I18" s="228"/>
      <c r="J18" s="228"/>
      <c r="K18" s="228"/>
      <c r="L18" s="228"/>
      <c r="M18" s="799"/>
      <c r="N18" s="1"/>
      <c r="O18" s="1"/>
      <c r="P18" s="1"/>
      <c r="Q18" s="1"/>
      <c r="R18" s="1"/>
      <c r="S18" s="1"/>
      <c r="T18" s="1"/>
      <c r="U18" s="1"/>
      <c r="V18" s="1"/>
      <c r="W18" s="1"/>
      <c r="X18" s="1"/>
      <c r="Y18" s="1"/>
      <c r="Z18" s="1"/>
    </row>
    <row r="19" spans="1:26" ht="18.75" thickBot="1">
      <c r="A19" s="1"/>
      <c r="B19" s="800"/>
      <c r="C19" s="201"/>
      <c r="D19" s="201"/>
      <c r="E19" s="202"/>
      <c r="F19" s="202"/>
      <c r="G19" s="202"/>
      <c r="H19" s="202"/>
      <c r="I19" s="202"/>
      <c r="J19" s="202"/>
      <c r="K19" s="202"/>
      <c r="L19" s="202"/>
      <c r="M19" s="801"/>
      <c r="N19" s="1"/>
      <c r="O19" s="1"/>
      <c r="P19" s="1"/>
      <c r="Q19" s="1"/>
      <c r="R19" s="1"/>
      <c r="S19" s="1"/>
      <c r="T19" s="1"/>
      <c r="U19" s="1"/>
      <c r="V19" s="1"/>
      <c r="W19" s="1"/>
      <c r="X19" s="1"/>
      <c r="Y19" s="1"/>
      <c r="Z19" s="1"/>
    </row>
    <row r="20" spans="1:26" ht="18.75" thickBot="1">
      <c r="A20" s="1"/>
      <c r="B20" s="631"/>
      <c r="C20" s="158" t="s">
        <v>93</v>
      </c>
      <c r="D20" s="158"/>
      <c r="E20" s="920"/>
      <c r="F20" s="921"/>
      <c r="G20" s="921"/>
      <c r="H20" s="921"/>
      <c r="I20" s="922"/>
      <c r="J20" s="21"/>
      <c r="K20" s="21"/>
      <c r="L20" s="21"/>
      <c r="M20" s="632"/>
      <c r="N20" s="1"/>
      <c r="O20" s="1"/>
      <c r="P20" s="1"/>
      <c r="Q20" s="1"/>
      <c r="R20" s="1"/>
      <c r="S20" s="1"/>
      <c r="T20" s="1"/>
      <c r="U20" s="1"/>
      <c r="V20" s="1"/>
      <c r="W20" s="1"/>
      <c r="X20" s="1"/>
      <c r="Y20" s="1"/>
      <c r="Z20" s="1"/>
    </row>
    <row r="21" spans="1:26" ht="18.75" thickBot="1">
      <c r="A21" s="1"/>
      <c r="B21" s="802"/>
      <c r="C21" s="158"/>
      <c r="D21" s="158"/>
      <c r="E21" s="180"/>
      <c r="F21" s="180"/>
      <c r="G21" s="180"/>
      <c r="H21" s="180"/>
      <c r="I21" s="180"/>
      <c r="J21" s="21"/>
      <c r="K21" s="21"/>
      <c r="L21" s="21"/>
      <c r="M21" s="632"/>
      <c r="N21" s="1"/>
      <c r="O21" s="1"/>
      <c r="P21" s="1"/>
      <c r="Q21" s="1"/>
      <c r="R21" s="1"/>
      <c r="S21" s="1"/>
      <c r="T21" s="1"/>
      <c r="U21" s="1"/>
      <c r="V21" s="1"/>
      <c r="W21" s="1"/>
      <c r="X21" s="1"/>
      <c r="Y21" s="1"/>
      <c r="Z21" s="1"/>
    </row>
    <row r="22" spans="1:26" ht="18.75" thickBot="1">
      <c r="A22" s="1"/>
      <c r="B22" s="802"/>
      <c r="C22" s="158" t="s">
        <v>94</v>
      </c>
      <c r="D22" s="158"/>
      <c r="E22" s="923"/>
      <c r="F22" s="924"/>
      <c r="G22" s="924"/>
      <c r="H22" s="924"/>
      <c r="I22" s="925"/>
      <c r="J22" s="21"/>
      <c r="K22" s="21"/>
      <c r="L22" s="21"/>
      <c r="M22" s="632"/>
      <c r="N22" s="1"/>
      <c r="O22" s="1"/>
      <c r="P22" s="1"/>
      <c r="Q22" s="1"/>
      <c r="R22" s="1"/>
      <c r="S22" s="1"/>
      <c r="T22" s="1"/>
      <c r="U22" s="1"/>
      <c r="V22" s="1"/>
      <c r="W22" s="1"/>
      <c r="X22" s="1"/>
      <c r="Y22" s="1"/>
      <c r="Z22" s="1"/>
    </row>
    <row r="23" spans="1:26" ht="18.75" thickBot="1">
      <c r="A23" s="1"/>
      <c r="B23" s="802"/>
      <c r="C23" s="158"/>
      <c r="D23" s="158"/>
      <c r="E23" s="180"/>
      <c r="F23" s="180"/>
      <c r="G23" s="180"/>
      <c r="H23" s="180"/>
      <c r="I23" s="180"/>
      <c r="J23" s="21"/>
      <c r="K23" s="21"/>
      <c r="L23" s="21"/>
      <c r="M23" s="632"/>
      <c r="N23" s="1"/>
      <c r="O23" s="1"/>
      <c r="P23" s="1"/>
      <c r="Q23" s="1"/>
      <c r="R23" s="1"/>
      <c r="S23" s="1"/>
      <c r="T23" s="1"/>
      <c r="U23" s="1"/>
      <c r="V23" s="1"/>
      <c r="W23" s="1"/>
      <c r="X23" s="1"/>
      <c r="Y23" s="1"/>
      <c r="Z23" s="1"/>
    </row>
    <row r="24" spans="1:26" ht="18.75" thickBot="1">
      <c r="A24" s="1"/>
      <c r="B24" s="802"/>
      <c r="C24" s="158" t="s">
        <v>166</v>
      </c>
      <c r="D24" s="158"/>
      <c r="E24" s="913"/>
      <c r="F24" s="914"/>
      <c r="G24" s="914"/>
      <c r="H24" s="914"/>
      <c r="I24" s="915"/>
      <c r="J24" s="21"/>
      <c r="K24" s="21"/>
      <c r="L24" s="21"/>
      <c r="M24" s="632"/>
      <c r="N24" s="1"/>
      <c r="O24" s="1"/>
      <c r="P24" s="1"/>
      <c r="Q24" s="1"/>
      <c r="R24" s="1"/>
      <c r="S24" s="1"/>
      <c r="T24" s="1"/>
      <c r="U24" s="1"/>
      <c r="V24" s="1"/>
      <c r="W24" s="1"/>
      <c r="X24" s="1"/>
      <c r="Y24" s="1"/>
      <c r="Z24" s="1"/>
    </row>
    <row r="25" spans="1:26" ht="18.75" thickBot="1">
      <c r="A25" s="1"/>
      <c r="B25" s="637"/>
      <c r="C25" s="638"/>
      <c r="D25" s="638"/>
      <c r="E25" s="639"/>
      <c r="F25" s="639"/>
      <c r="G25" s="639"/>
      <c r="H25" s="639"/>
      <c r="I25" s="639"/>
      <c r="J25" s="639"/>
      <c r="K25" s="639"/>
      <c r="L25" s="639"/>
      <c r="M25" s="640"/>
      <c r="N25" s="1"/>
      <c r="O25" s="1"/>
      <c r="P25" s="1"/>
      <c r="Q25" s="1"/>
      <c r="R25" s="1"/>
      <c r="S25" s="1"/>
      <c r="T25" s="1"/>
      <c r="U25" s="1"/>
      <c r="V25" s="1"/>
      <c r="W25" s="1"/>
      <c r="X25" s="1"/>
      <c r="Y25" s="1"/>
      <c r="Z25" s="1"/>
    </row>
    <row r="26" spans="1:26" ht="13.5" thickTop="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c r="A27" s="1"/>
      <c r="B27" s="338" t="s">
        <v>313</v>
      </c>
      <c r="C27" s="1"/>
      <c r="D27" s="1"/>
      <c r="E27" s="1"/>
      <c r="F27" s="1"/>
      <c r="G27" s="1"/>
      <c r="H27" s="1"/>
      <c r="I27" s="1"/>
      <c r="J27" s="1"/>
      <c r="K27" s="1"/>
      <c r="L27" s="1"/>
      <c r="M27" s="1"/>
      <c r="N27" s="1"/>
      <c r="O27" s="1"/>
      <c r="P27" s="1"/>
      <c r="Q27" s="1"/>
      <c r="R27" s="1"/>
      <c r="S27" s="1"/>
      <c r="T27" s="1"/>
      <c r="U27" s="1"/>
      <c r="V27" s="1"/>
      <c r="W27" s="1"/>
      <c r="X27" s="1"/>
      <c r="Y27" s="1"/>
      <c r="Z27" s="1"/>
    </row>
    <row r="28" spans="1:26">
      <c r="A28" s="1"/>
      <c r="B28" s="338" t="s">
        <v>312</v>
      </c>
      <c r="C28" s="1"/>
      <c r="D28" s="1"/>
      <c r="E28" s="1"/>
      <c r="F28" s="1"/>
      <c r="G28" s="1"/>
      <c r="H28" s="1"/>
      <c r="I28" s="1"/>
      <c r="J28" s="1"/>
      <c r="K28" s="1"/>
      <c r="L28" s="1"/>
      <c r="M28" s="1"/>
      <c r="N28" s="1"/>
      <c r="O28" s="1"/>
      <c r="P28" s="1"/>
      <c r="Q28" s="1"/>
      <c r="R28" s="1"/>
      <c r="S28" s="1"/>
      <c r="T28" s="1"/>
      <c r="U28" s="1"/>
      <c r="V28" s="1"/>
      <c r="W28" s="1"/>
      <c r="X28" s="1"/>
      <c r="Y28" s="1"/>
      <c r="Z28" s="1"/>
    </row>
    <row r="29" spans="1:26">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1"/>
      <c r="C50" s="1"/>
      <c r="D50" s="1"/>
      <c r="E50" s="1"/>
      <c r="F50" s="1"/>
      <c r="G50" s="1"/>
      <c r="H50" s="1"/>
      <c r="I50" s="1"/>
      <c r="J50" s="1"/>
      <c r="K50" s="1"/>
      <c r="L50" s="1"/>
      <c r="M50" s="1"/>
      <c r="N50" s="1"/>
      <c r="O50" s="1"/>
      <c r="P50" s="1"/>
      <c r="Q50" s="1"/>
      <c r="R50" s="1"/>
      <c r="S50" s="1"/>
      <c r="T50" s="1"/>
      <c r="U50" s="1"/>
      <c r="V50" s="1"/>
      <c r="W50" s="1"/>
      <c r="X50" s="1"/>
      <c r="Y50" s="1"/>
      <c r="Z50" s="1"/>
    </row>
  </sheetData>
  <mergeCells count="8">
    <mergeCell ref="E24:I24"/>
    <mergeCell ref="B8:L8"/>
    <mergeCell ref="B7:L7"/>
    <mergeCell ref="E20:I20"/>
    <mergeCell ref="E22:I22"/>
    <mergeCell ref="E15:I15"/>
    <mergeCell ref="E13:I13"/>
    <mergeCell ref="E11:I11"/>
  </mergeCells>
  <phoneticPr fontId="14" type="noConversion"/>
  <pageMargins left="0.75" right="0.75" top="1" bottom="1" header="0.5" footer="0.5"/>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sheetPr codeName="Sheet9">
    <pageSetUpPr fitToPage="1"/>
  </sheetPr>
  <dimension ref="A1:AH50"/>
  <sheetViews>
    <sheetView topLeftCell="A10" zoomScale="90" zoomScaleNormal="90" workbookViewId="0">
      <selection activeCell="J19" sqref="J19:L19"/>
    </sheetView>
  </sheetViews>
  <sheetFormatPr defaultColWidth="0" defaultRowHeight="12.75" zeroHeight="1"/>
  <cols>
    <col min="1" max="1" width="1.28515625" style="466" customWidth="1"/>
    <col min="2" max="2" width="1.85546875" style="466" customWidth="1"/>
    <col min="3" max="3" width="1.7109375" style="466" customWidth="1"/>
    <col min="4" max="5" width="9.140625" style="466" customWidth="1"/>
    <col min="6" max="6" width="11.5703125" style="466" customWidth="1"/>
    <col min="7" max="7" width="7.140625" style="466" customWidth="1"/>
    <col min="8" max="8" width="10.42578125" style="466" customWidth="1"/>
    <col min="9" max="9" width="1" style="466" customWidth="1"/>
    <col min="10" max="10" width="11" style="466" customWidth="1"/>
    <col min="11" max="11" width="1.140625" style="466" customWidth="1"/>
    <col min="12" max="12" width="7.140625" style="466" customWidth="1"/>
    <col min="13" max="13" width="1.28515625" style="466" customWidth="1"/>
    <col min="14" max="14" width="3.140625" style="466" customWidth="1"/>
    <col min="15" max="15" width="27.7109375" style="466" customWidth="1"/>
    <col min="16" max="16" width="9.28515625" style="466" customWidth="1"/>
    <col min="17" max="17" width="0.85546875" style="466" customWidth="1"/>
    <col min="18" max="18" width="8.85546875" style="466" customWidth="1"/>
    <col min="19" max="19" width="13" style="466" customWidth="1"/>
    <col min="20" max="20" width="1.85546875" style="466" customWidth="1"/>
    <col min="21" max="25" width="9.140625" style="466" customWidth="1"/>
    <col min="26" max="28" width="9.140625" style="466" hidden="1" customWidth="1"/>
    <col min="29" max="34" width="9.140625" style="466" customWidth="1"/>
    <col min="35" max="16384" width="9.140625" style="466" hidden="1"/>
  </cols>
  <sheetData>
    <row r="1" spans="1:34" ht="6.75" customHeight="1" thickBo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51" customHeight="1" thickTop="1" thickBot="1">
      <c r="A2" s="1"/>
      <c r="B2" s="225"/>
      <c r="C2" s="226"/>
      <c r="D2" s="224" t="s">
        <v>33</v>
      </c>
      <c r="E2" s="226"/>
      <c r="F2" s="226"/>
      <c r="G2" s="226"/>
      <c r="H2" s="226"/>
      <c r="I2" s="226"/>
      <c r="J2" s="226"/>
      <c r="K2" s="226"/>
      <c r="L2" s="1099"/>
      <c r="M2" s="1264"/>
      <c r="N2" s="1264"/>
      <c r="O2" s="1264"/>
      <c r="P2" s="1101" t="str">
        <f>IF(Welcome!E20="", "", Welcome!E20)</f>
        <v/>
      </c>
      <c r="Q2" s="1264"/>
      <c r="R2" s="1264"/>
      <c r="S2" s="1264"/>
      <c r="T2" s="1265"/>
      <c r="U2" s="1"/>
      <c r="V2" s="1"/>
      <c r="W2" s="1"/>
      <c r="X2" s="1"/>
      <c r="Y2" s="1"/>
      <c r="Z2" s="1"/>
      <c r="AA2" s="1"/>
      <c r="AB2" s="1"/>
      <c r="AC2" s="1"/>
      <c r="AD2" s="1"/>
      <c r="AE2" s="1"/>
      <c r="AF2" s="1"/>
      <c r="AG2" s="1"/>
      <c r="AH2" s="1"/>
    </row>
    <row r="3" spans="1:34" ht="13.5" thickTop="1">
      <c r="A3" s="1"/>
      <c r="B3" s="47"/>
      <c r="C3" s="21"/>
      <c r="D3" s="21"/>
      <c r="E3" s="21"/>
      <c r="F3" s="21"/>
      <c r="G3" s="21"/>
      <c r="H3" s="21"/>
      <c r="I3" s="21"/>
      <c r="J3" s="21"/>
      <c r="K3" s="21"/>
      <c r="L3" s="21"/>
      <c r="M3" s="21"/>
      <c r="N3" s="21"/>
      <c r="O3" s="21"/>
      <c r="P3" s="21"/>
      <c r="Q3" s="21"/>
      <c r="R3" s="21"/>
      <c r="S3" s="21"/>
      <c r="T3" s="51"/>
      <c r="U3" s="1"/>
      <c r="V3" s="1"/>
      <c r="W3" s="1"/>
      <c r="X3" s="1"/>
      <c r="Y3" s="1"/>
      <c r="Z3" s="1"/>
      <c r="AA3" s="1"/>
      <c r="AB3" s="1"/>
      <c r="AC3" s="1"/>
      <c r="AD3" s="1"/>
      <c r="AE3" s="1"/>
      <c r="AF3" s="1"/>
      <c r="AG3" s="1"/>
      <c r="AH3" s="1"/>
    </row>
    <row r="4" spans="1:34" ht="23.25" customHeight="1">
      <c r="A4" s="1"/>
      <c r="B4" s="47"/>
      <c r="C4" s="1267" t="s">
        <v>74</v>
      </c>
      <c r="D4" s="1016"/>
      <c r="E4" s="1016"/>
      <c r="F4" s="7"/>
      <c r="G4" s="7"/>
      <c r="H4" s="7"/>
      <c r="I4" s="7"/>
      <c r="J4" s="7"/>
      <c r="K4" s="7"/>
      <c r="L4" s="7"/>
      <c r="M4" s="7"/>
      <c r="N4" s="7"/>
      <c r="O4" s="21"/>
      <c r="P4" s="21"/>
      <c r="Q4" s="21"/>
      <c r="R4" s="21"/>
      <c r="S4" s="21"/>
      <c r="T4" s="51"/>
      <c r="U4" s="1"/>
      <c r="V4" s="1"/>
      <c r="W4" s="1"/>
      <c r="X4" s="1"/>
      <c r="Y4" s="1"/>
      <c r="Z4" s="1"/>
      <c r="AA4" s="1"/>
      <c r="AB4" s="1"/>
      <c r="AC4" s="1"/>
      <c r="AD4" s="1"/>
      <c r="AE4" s="1"/>
      <c r="AF4" s="1"/>
      <c r="AG4" s="1"/>
      <c r="AH4" s="1"/>
    </row>
    <row r="5" spans="1:34" ht="33" customHeight="1">
      <c r="A5" s="1"/>
      <c r="B5" s="47"/>
      <c r="C5" s="1266" t="s">
        <v>333</v>
      </c>
      <c r="D5" s="1016"/>
      <c r="E5" s="1016"/>
      <c r="F5" s="1016"/>
      <c r="G5" s="1016"/>
      <c r="H5" s="1016"/>
      <c r="I5" s="1016"/>
      <c r="J5" s="1016"/>
      <c r="K5" s="1016"/>
      <c r="L5" s="1016"/>
      <c r="M5" s="1016"/>
      <c r="N5" s="1016"/>
      <c r="O5" s="1016"/>
      <c r="P5" s="21"/>
      <c r="Q5" s="21"/>
      <c r="R5" s="21"/>
      <c r="S5" s="21"/>
      <c r="T5" s="51"/>
      <c r="U5" s="1"/>
      <c r="V5" s="1"/>
      <c r="W5" s="1"/>
      <c r="X5" s="1"/>
      <c r="Y5" s="1"/>
      <c r="Z5" s="1"/>
      <c r="AA5" s="1"/>
      <c r="AB5" s="1"/>
      <c r="AC5" s="1"/>
      <c r="AD5" s="1"/>
      <c r="AE5" s="1"/>
      <c r="AF5" s="1"/>
      <c r="AG5" s="1"/>
      <c r="AH5" s="1"/>
    </row>
    <row r="6" spans="1:34" ht="8.25" customHeight="1">
      <c r="A6" s="1"/>
      <c r="B6" s="47"/>
      <c r="C6" s="21"/>
      <c r="D6" s="184"/>
      <c r="E6" s="8"/>
      <c r="F6" s="8"/>
      <c r="G6" s="8"/>
      <c r="H6" s="8"/>
      <c r="I6" s="8"/>
      <c r="J6" s="8"/>
      <c r="K6" s="8"/>
      <c r="L6" s="8"/>
      <c r="M6" s="8"/>
      <c r="N6" s="8"/>
      <c r="O6" s="24"/>
      <c r="P6" s="21"/>
      <c r="Q6" s="21"/>
      <c r="R6" s="21"/>
      <c r="S6" s="21"/>
      <c r="T6" s="51"/>
      <c r="U6" s="1"/>
      <c r="V6" s="1"/>
      <c r="W6" s="1"/>
      <c r="X6" s="1"/>
      <c r="Y6" s="1"/>
      <c r="Z6" s="1"/>
      <c r="AA6" s="1"/>
      <c r="AB6" s="1"/>
      <c r="AC6" s="1"/>
      <c r="AD6" s="1"/>
      <c r="AE6" s="1"/>
      <c r="AF6" s="1"/>
      <c r="AG6" s="1"/>
      <c r="AH6" s="1"/>
    </row>
    <row r="7" spans="1:34" ht="21" customHeight="1">
      <c r="A7" s="1"/>
      <c r="B7" s="47"/>
      <c r="C7" s="1270" t="s">
        <v>79</v>
      </c>
      <c r="D7" s="1015"/>
      <c r="E7" s="1015"/>
      <c r="F7" s="1015"/>
      <c r="G7" s="1015"/>
      <c r="H7" s="106"/>
      <c r="I7" s="106"/>
      <c r="J7" s="106"/>
      <c r="K7" s="106"/>
      <c r="L7" s="106"/>
      <c r="M7" s="106"/>
      <c r="N7" s="106"/>
      <c r="O7" s="157"/>
      <c r="P7" s="157"/>
      <c r="Q7" s="157"/>
      <c r="R7" s="157"/>
      <c r="S7" s="157"/>
      <c r="T7" s="51"/>
      <c r="U7" s="1"/>
      <c r="V7" s="1"/>
      <c r="W7" s="1"/>
      <c r="X7" s="1"/>
      <c r="Y7" s="1"/>
      <c r="Z7" s="1"/>
      <c r="AA7" s="1"/>
      <c r="AB7" s="1"/>
      <c r="AC7" s="1"/>
      <c r="AD7" s="1"/>
      <c r="AE7" s="1"/>
      <c r="AF7" s="1"/>
      <c r="AG7" s="1"/>
      <c r="AH7" s="1"/>
    </row>
    <row r="8" spans="1:34" ht="47.25" customHeight="1">
      <c r="A8" s="1"/>
      <c r="B8" s="47"/>
      <c r="C8" s="1020" t="s">
        <v>231</v>
      </c>
      <c r="D8" s="1016"/>
      <c r="E8" s="1016"/>
      <c r="F8" s="1016"/>
      <c r="G8" s="1016"/>
      <c r="H8" s="1016"/>
      <c r="I8" s="1016"/>
      <c r="J8" s="1016"/>
      <c r="K8" s="1016"/>
      <c r="L8" s="1016"/>
      <c r="M8" s="1016"/>
      <c r="N8" s="1016"/>
      <c r="O8" s="1016"/>
      <c r="P8" s="21"/>
      <c r="Q8" s="21"/>
      <c r="R8" s="21"/>
      <c r="S8" s="21"/>
      <c r="T8" s="51"/>
      <c r="U8" s="1"/>
      <c r="V8" s="1"/>
      <c r="W8" s="1"/>
      <c r="X8" s="1"/>
      <c r="Y8" s="1"/>
      <c r="Z8" s="1"/>
      <c r="AA8" s="1"/>
      <c r="AB8" s="1"/>
      <c r="AC8" s="1"/>
      <c r="AD8" s="1"/>
      <c r="AE8" s="1"/>
      <c r="AF8" s="1"/>
      <c r="AG8" s="1"/>
      <c r="AH8" s="1"/>
    </row>
    <row r="9" spans="1:34" ht="15.75" thickBot="1">
      <c r="A9" s="1"/>
      <c r="B9" s="47"/>
      <c r="C9" s="21"/>
      <c r="D9" s="7"/>
      <c r="E9" s="7"/>
      <c r="F9" s="7"/>
      <c r="G9" s="7"/>
      <c r="H9" s="7"/>
      <c r="I9" s="7"/>
      <c r="J9" s="7"/>
      <c r="K9" s="7"/>
      <c r="L9" s="7"/>
      <c r="M9" s="7"/>
      <c r="N9" s="7"/>
      <c r="O9" s="21"/>
      <c r="P9" s="21"/>
      <c r="Q9" s="21"/>
      <c r="R9" s="21"/>
      <c r="S9" s="21"/>
      <c r="T9" s="51"/>
      <c r="U9" s="1"/>
      <c r="V9" s="1"/>
      <c r="W9" s="1"/>
      <c r="X9" s="1"/>
      <c r="Y9" s="1"/>
      <c r="Z9" s="1"/>
      <c r="AA9" s="1"/>
      <c r="AB9" s="1"/>
      <c r="AC9" s="1"/>
      <c r="AD9" s="1"/>
      <c r="AE9" s="1"/>
      <c r="AF9" s="1"/>
      <c r="AG9" s="1"/>
      <c r="AH9" s="1"/>
    </row>
    <row r="10" spans="1:34" ht="34.5" customHeight="1" thickBot="1">
      <c r="A10" s="1"/>
      <c r="B10" s="47"/>
      <c r="C10" s="124"/>
      <c r="D10" s="1268" t="s">
        <v>62</v>
      </c>
      <c r="E10" s="1269"/>
      <c r="F10" s="1269"/>
      <c r="G10" s="1269"/>
      <c r="H10" s="66"/>
      <c r="I10" s="66"/>
      <c r="J10" s="66"/>
      <c r="K10" s="67"/>
      <c r="L10" s="7"/>
      <c r="M10" s="75"/>
      <c r="N10" s="1247" t="s">
        <v>63</v>
      </c>
      <c r="O10" s="1248"/>
      <c r="P10" s="141"/>
      <c r="Q10" s="141"/>
      <c r="R10" s="141"/>
      <c r="S10" s="167"/>
      <c r="T10" s="51"/>
      <c r="U10" s="1"/>
      <c r="V10" s="1"/>
      <c r="W10" s="1"/>
      <c r="X10" s="1"/>
      <c r="Y10" s="1"/>
      <c r="Z10" s="1"/>
      <c r="AA10" s="1"/>
      <c r="AB10" s="1"/>
      <c r="AC10" s="1"/>
      <c r="AD10" s="1"/>
      <c r="AE10" s="1"/>
      <c r="AF10" s="1"/>
      <c r="AG10" s="1"/>
      <c r="AH10" s="1"/>
    </row>
    <row r="11" spans="1:34" ht="48.75" customHeight="1" thickBot="1">
      <c r="A11" s="1"/>
      <c r="B11" s="47"/>
      <c r="C11" s="130"/>
      <c r="D11" s="1277" t="s">
        <v>220</v>
      </c>
      <c r="E11" s="1290"/>
      <c r="F11" s="1290"/>
      <c r="G11" s="1290"/>
      <c r="H11" s="495" t="s">
        <v>325</v>
      </c>
      <c r="I11" s="494"/>
      <c r="J11" s="160" t="s">
        <v>326</v>
      </c>
      <c r="K11" s="162"/>
      <c r="L11" s="40"/>
      <c r="M11" s="168"/>
      <c r="N11" s="1277" t="s">
        <v>99</v>
      </c>
      <c r="O11" s="1278"/>
      <c r="P11" s="495" t="s">
        <v>325</v>
      </c>
      <c r="Q11" s="496"/>
      <c r="R11" s="160" t="s">
        <v>326</v>
      </c>
      <c r="S11" s="169"/>
      <c r="T11" s="51"/>
      <c r="U11" s="1"/>
      <c r="V11" s="1"/>
      <c r="W11" s="1"/>
      <c r="X11" s="1"/>
      <c r="Y11" s="1"/>
      <c r="Z11" s="1"/>
      <c r="AA11" s="1"/>
      <c r="AB11" s="1"/>
      <c r="AC11" s="1"/>
      <c r="AD11" s="1"/>
      <c r="AE11" s="1"/>
      <c r="AF11" s="1"/>
      <c r="AG11" s="1"/>
      <c r="AH11" s="1"/>
    </row>
    <row r="12" spans="1:34" ht="33" customHeight="1">
      <c r="A12" s="1"/>
      <c r="B12" s="47"/>
      <c r="C12" s="130"/>
      <c r="D12" s="1284" t="s">
        <v>34</v>
      </c>
      <c r="E12" s="1285"/>
      <c r="F12" s="1285"/>
      <c r="G12" s="1286"/>
      <c r="H12" s="1291"/>
      <c r="I12" s="332"/>
      <c r="J12" s="1293"/>
      <c r="K12" s="163"/>
      <c r="L12" s="161" t="s">
        <v>76</v>
      </c>
      <c r="M12" s="170"/>
      <c r="N12" s="1249" t="s">
        <v>75</v>
      </c>
      <c r="O12" s="1250"/>
      <c r="P12" s="610" t="str">
        <f>IF(H12="","",H12*'Methodology Notes'!G47)</f>
        <v/>
      </c>
      <c r="Q12" s="611"/>
      <c r="R12" s="612" t="str">
        <f>IF(J12="","",J12*'Methodology Notes'!G47)</f>
        <v/>
      </c>
      <c r="S12" s="171" t="s">
        <v>5</v>
      </c>
      <c r="T12" s="185"/>
      <c r="U12" s="1"/>
      <c r="V12" s="1"/>
      <c r="W12" s="1"/>
      <c r="X12" s="1"/>
      <c r="Y12" s="1"/>
      <c r="Z12" s="1"/>
      <c r="AA12" s="1"/>
      <c r="AB12" s="1"/>
      <c r="AC12" s="1"/>
      <c r="AD12" s="1"/>
      <c r="AE12" s="1"/>
      <c r="AF12" s="1"/>
      <c r="AG12" s="1"/>
      <c r="AH12" s="1"/>
    </row>
    <row r="13" spans="1:34" ht="31.5" customHeight="1">
      <c r="A13" s="1"/>
      <c r="B13" s="47"/>
      <c r="C13" s="130"/>
      <c r="D13" s="1287"/>
      <c r="E13" s="1288"/>
      <c r="F13" s="1288"/>
      <c r="G13" s="1289"/>
      <c r="H13" s="1292"/>
      <c r="I13" s="332"/>
      <c r="J13" s="1294"/>
      <c r="K13" s="163"/>
      <c r="L13" s="161" t="s">
        <v>76</v>
      </c>
      <c r="M13" s="170"/>
      <c r="N13" s="1251" t="s">
        <v>35</v>
      </c>
      <c r="O13" s="1252"/>
      <c r="P13" s="613" t="str">
        <f>IF(P12="","",P12*'Methodology Notes'!D51)</f>
        <v/>
      </c>
      <c r="Q13" s="611"/>
      <c r="R13" s="614" t="str">
        <f>IF(R12="","",R12*'Methodology Notes'!D51)</f>
        <v/>
      </c>
      <c r="S13" s="172" t="s">
        <v>77</v>
      </c>
      <c r="T13" s="187"/>
      <c r="U13" s="1"/>
      <c r="V13" s="1"/>
      <c r="W13" s="1"/>
      <c r="X13" s="1"/>
      <c r="Y13" s="1"/>
      <c r="Z13" s="1"/>
      <c r="AA13" s="1"/>
      <c r="AB13" s="1"/>
      <c r="AC13" s="1"/>
      <c r="AD13" s="1"/>
      <c r="AE13" s="1"/>
      <c r="AF13" s="1"/>
      <c r="AG13" s="1"/>
      <c r="AH13" s="1"/>
    </row>
    <row r="14" spans="1:34" ht="64.5" customHeight="1" thickBot="1">
      <c r="A14" s="1"/>
      <c r="B14" s="47"/>
      <c r="C14" s="130"/>
      <c r="D14" s="1281" t="s">
        <v>129</v>
      </c>
      <c r="E14" s="1282"/>
      <c r="F14" s="1282"/>
      <c r="G14" s="1283"/>
      <c r="H14" s="607"/>
      <c r="I14" s="608"/>
      <c r="J14" s="609"/>
      <c r="K14" s="164"/>
      <c r="L14" s="161" t="s">
        <v>76</v>
      </c>
      <c r="M14" s="173"/>
      <c r="N14" s="1295" t="s">
        <v>215</v>
      </c>
      <c r="O14" s="1296"/>
      <c r="P14" s="615" t="str">
        <f>IF(ISBLANK(H12),"",IF(H12=0,0,IF(P12="","",IF(H14="Recycle",P12*'Methodology Notes'!$D$54,IF(H14="Throw away",0,IF(H14="",""))))))</f>
        <v/>
      </c>
      <c r="Q14" s="616"/>
      <c r="R14" s="617" t="str">
        <f>IF(ISBLANK(J12),"",IF(J12=0,0,IF(R12="","",IF(J14="Recycle",R12*'Methodology Notes'!$D$54,IF(J14="Throw away",0,IF(J14="",""))))))</f>
        <v/>
      </c>
      <c r="S14" s="172" t="s">
        <v>78</v>
      </c>
      <c r="T14" s="187"/>
      <c r="U14" s="1"/>
      <c r="V14" s="1"/>
      <c r="W14" s="1"/>
      <c r="X14" s="1"/>
      <c r="Y14" s="1"/>
      <c r="Z14" s="19" t="s">
        <v>36</v>
      </c>
      <c r="AA14" s="1"/>
      <c r="AB14" s="19" t="s">
        <v>37</v>
      </c>
      <c r="AC14" s="1"/>
      <c r="AD14" s="1"/>
      <c r="AE14" s="1"/>
      <c r="AF14" s="1"/>
      <c r="AG14" s="1"/>
      <c r="AH14" s="1"/>
    </row>
    <row r="15" spans="1:34" ht="9" customHeight="1" thickBot="1">
      <c r="A15" s="1"/>
      <c r="B15" s="47"/>
      <c r="C15" s="131"/>
      <c r="D15" s="165"/>
      <c r="E15" s="165"/>
      <c r="F15" s="165"/>
      <c r="G15" s="165"/>
      <c r="H15" s="165"/>
      <c r="I15" s="165"/>
      <c r="J15" s="165"/>
      <c r="K15" s="166"/>
      <c r="L15" s="7"/>
      <c r="M15" s="174"/>
      <c r="N15" s="175"/>
      <c r="O15" s="176"/>
      <c r="P15" s="176"/>
      <c r="Q15" s="176"/>
      <c r="R15" s="176"/>
      <c r="S15" s="177"/>
      <c r="T15" s="51"/>
      <c r="U15" s="1"/>
      <c r="V15" s="1"/>
      <c r="W15" s="1"/>
      <c r="X15" s="1"/>
      <c r="Y15" s="1"/>
      <c r="Z15" s="1"/>
      <c r="AA15" s="1"/>
      <c r="AB15" s="1"/>
      <c r="AC15" s="1"/>
      <c r="AD15" s="1"/>
      <c r="AE15" s="1"/>
      <c r="AF15" s="1"/>
      <c r="AG15" s="1"/>
      <c r="AH15" s="1"/>
    </row>
    <row r="16" spans="1:34" ht="9" customHeight="1">
      <c r="A16" s="1"/>
      <c r="B16" s="47"/>
      <c r="C16" s="21"/>
      <c r="D16" s="7"/>
      <c r="E16" s="7"/>
      <c r="F16" s="7"/>
      <c r="G16" s="7"/>
      <c r="H16" s="7"/>
      <c r="I16" s="7"/>
      <c r="J16" s="7"/>
      <c r="K16" s="7"/>
      <c r="L16" s="7"/>
      <c r="M16" s="7"/>
      <c r="N16" s="7"/>
      <c r="O16" s="21"/>
      <c r="P16" s="21"/>
      <c r="Q16" s="21"/>
      <c r="R16" s="21"/>
      <c r="S16" s="21"/>
      <c r="T16" s="51"/>
      <c r="U16" s="1"/>
      <c r="V16" s="1"/>
      <c r="W16" s="1"/>
      <c r="X16" s="1"/>
      <c r="Y16" s="1"/>
      <c r="Z16" s="1"/>
      <c r="AA16" s="1"/>
      <c r="AB16" s="1"/>
      <c r="AC16" s="1"/>
      <c r="AD16" s="1"/>
      <c r="AE16" s="1"/>
      <c r="AF16" s="1"/>
      <c r="AG16" s="1"/>
      <c r="AH16" s="1"/>
    </row>
    <row r="17" spans="1:34" ht="41.25" customHeight="1" thickBot="1">
      <c r="A17" s="1"/>
      <c r="B17" s="47"/>
      <c r="C17" s="1279" t="s">
        <v>73</v>
      </c>
      <c r="D17" s="1280"/>
      <c r="E17" s="1280"/>
      <c r="F17" s="1280"/>
      <c r="G17" s="106"/>
      <c r="H17" s="106"/>
      <c r="I17" s="106"/>
      <c r="J17" s="106"/>
      <c r="K17" s="106"/>
      <c r="L17" s="106"/>
      <c r="M17" s="106"/>
      <c r="N17" s="106"/>
      <c r="O17" s="157"/>
      <c r="P17" s="227" t="s">
        <v>80</v>
      </c>
      <c r="Q17" s="157"/>
      <c r="R17" s="157"/>
      <c r="S17" s="157"/>
      <c r="T17" s="51"/>
      <c r="U17" s="1"/>
      <c r="V17" s="1"/>
      <c r="W17" s="1"/>
      <c r="X17" s="1"/>
      <c r="Y17" s="1"/>
      <c r="Z17" s="1"/>
      <c r="AA17" s="1"/>
      <c r="AB17" s="1"/>
      <c r="AC17" s="1"/>
      <c r="AD17" s="1"/>
      <c r="AE17" s="1"/>
      <c r="AF17" s="1"/>
      <c r="AG17" s="1"/>
      <c r="AH17" s="1"/>
    </row>
    <row r="18" spans="1:34" ht="48" customHeight="1" thickTop="1" thickBot="1">
      <c r="A18" s="1"/>
      <c r="B18" s="47"/>
      <c r="C18" s="21"/>
      <c r="D18" s="1256" t="s">
        <v>64</v>
      </c>
      <c r="E18" s="1257"/>
      <c r="F18" s="1257"/>
      <c r="G18" s="991" t="s">
        <v>126</v>
      </c>
      <c r="H18" s="991"/>
      <c r="I18" s="263"/>
      <c r="J18" s="991" t="s">
        <v>128</v>
      </c>
      <c r="K18" s="1255"/>
      <c r="L18" s="1255"/>
      <c r="M18" s="63"/>
      <c r="N18" s="179"/>
      <c r="O18" s="1246"/>
      <c r="P18" s="1208" t="s">
        <v>130</v>
      </c>
      <c r="Q18" s="1231"/>
      <c r="R18" s="1231"/>
      <c r="S18" s="1232"/>
      <c r="T18" s="51"/>
      <c r="U18" s="1"/>
      <c r="V18" s="1"/>
      <c r="W18" s="1"/>
      <c r="X18" s="1"/>
      <c r="Y18" s="1"/>
      <c r="Z18" s="1"/>
      <c r="AA18" s="1"/>
      <c r="AB18" s="1"/>
      <c r="AC18" s="1"/>
      <c r="AD18" s="1"/>
      <c r="AE18" s="1"/>
      <c r="AF18" s="1"/>
      <c r="AG18" s="1"/>
      <c r="AH18" s="1"/>
    </row>
    <row r="19" spans="1:34" ht="39" customHeight="1" thickTop="1" thickBot="1">
      <c r="A19" s="1"/>
      <c r="B19" s="47"/>
      <c r="C19" s="21"/>
      <c r="D19" s="1272" t="s">
        <v>325</v>
      </c>
      <c r="E19" s="1273"/>
      <c r="F19" s="1273"/>
      <c r="G19" s="1253" t="str">
        <f>IF(OR(P13="",P14=""),"",IF(P13=0,0,P13-P14))</f>
        <v/>
      </c>
      <c r="H19" s="1254"/>
      <c r="I19" s="458"/>
      <c r="J19" s="1253" t="str">
        <f>IF(G19="","",G19*36)</f>
        <v/>
      </c>
      <c r="K19" s="1258"/>
      <c r="L19" s="1254"/>
      <c r="M19" s="33"/>
      <c r="N19" s="51"/>
      <c r="O19" s="1246"/>
      <c r="P19" s="1233"/>
      <c r="Q19" s="1020"/>
      <c r="R19" s="1020"/>
      <c r="S19" s="1234"/>
      <c r="T19" s="51"/>
      <c r="U19" s="1"/>
      <c r="V19" s="1"/>
      <c r="W19" s="1"/>
      <c r="X19" s="1"/>
      <c r="Y19" s="1"/>
      <c r="Z19" s="1"/>
      <c r="AA19" s="1"/>
      <c r="AB19" s="1"/>
      <c r="AC19" s="1"/>
      <c r="AD19" s="1"/>
      <c r="AE19" s="1"/>
      <c r="AF19" s="1"/>
      <c r="AG19" s="1"/>
      <c r="AH19" s="1"/>
    </row>
    <row r="20" spans="1:34" ht="6.75" customHeight="1" thickTop="1" thickBot="1">
      <c r="A20" s="1"/>
      <c r="B20" s="47"/>
      <c r="C20" s="21"/>
      <c r="D20" s="631"/>
      <c r="E20" s="21"/>
      <c r="F20" s="21"/>
      <c r="G20" s="461"/>
      <c r="H20" s="461"/>
      <c r="I20" s="461"/>
      <c r="J20" s="461"/>
      <c r="K20" s="461"/>
      <c r="L20" s="461"/>
      <c r="M20" s="33"/>
      <c r="N20" s="51"/>
      <c r="O20" s="1246"/>
      <c r="P20" s="181"/>
      <c r="Q20" s="21"/>
      <c r="R20" s="21"/>
      <c r="S20" s="182"/>
      <c r="T20" s="51"/>
      <c r="U20" s="1"/>
      <c r="V20" s="1"/>
      <c r="W20" s="1"/>
      <c r="X20" s="1"/>
      <c r="Y20" s="1"/>
      <c r="Z20" s="1"/>
      <c r="AA20" s="1"/>
      <c r="AB20" s="1"/>
      <c r="AC20" s="1"/>
      <c r="AD20" s="1"/>
      <c r="AE20" s="1"/>
      <c r="AF20" s="1"/>
      <c r="AG20" s="1"/>
      <c r="AH20" s="1"/>
    </row>
    <row r="21" spans="1:34" ht="39" customHeight="1" thickTop="1" thickBot="1">
      <c r="A21" s="1"/>
      <c r="B21" s="47"/>
      <c r="C21" s="21"/>
      <c r="D21" s="1274" t="s">
        <v>326</v>
      </c>
      <c r="E21" s="1275"/>
      <c r="F21" s="1276"/>
      <c r="G21" s="1259" t="str">
        <f>IF(OR(R13="",R14=""),"",IF(R13=0,0,R13-R14))</f>
        <v/>
      </c>
      <c r="H21" s="1261"/>
      <c r="I21" s="458"/>
      <c r="J21" s="1259" t="str">
        <f>IF(G21="","",G21*36)</f>
        <v/>
      </c>
      <c r="K21" s="1260"/>
      <c r="L21" s="1261"/>
      <c r="M21" s="33"/>
      <c r="N21" s="51"/>
      <c r="O21" s="1246"/>
      <c r="P21" s="1235" t="s">
        <v>287</v>
      </c>
      <c r="Q21" s="1236"/>
      <c r="R21" s="1236"/>
      <c r="S21" s="1237"/>
      <c r="T21" s="51"/>
      <c r="U21" s="1"/>
      <c r="V21" s="1"/>
      <c r="W21" s="1"/>
      <c r="X21" s="1"/>
      <c r="Y21" s="1"/>
      <c r="Z21" s="1"/>
      <c r="AA21" s="1"/>
      <c r="AB21" s="1"/>
      <c r="AC21" s="1"/>
      <c r="AD21" s="1"/>
      <c r="AE21" s="1"/>
      <c r="AF21" s="1"/>
      <c r="AG21" s="1"/>
      <c r="AH21" s="1"/>
    </row>
    <row r="22" spans="1:34" ht="6.75" customHeight="1" thickTop="1" thickBot="1">
      <c r="A22" s="1"/>
      <c r="B22" s="47"/>
      <c r="C22" s="21"/>
      <c r="D22" s="631"/>
      <c r="E22" s="21"/>
      <c r="F22" s="21"/>
      <c r="G22" s="461"/>
      <c r="H22" s="461"/>
      <c r="I22" s="461"/>
      <c r="J22" s="461"/>
      <c r="K22" s="461"/>
      <c r="L22" s="458"/>
      <c r="M22" s="33"/>
      <c r="N22" s="51"/>
      <c r="O22" s="1246"/>
      <c r="P22" s="1238"/>
      <c r="Q22" s="1239"/>
      <c r="R22" s="1239"/>
      <c r="S22" s="1240"/>
      <c r="T22" s="51"/>
      <c r="U22" s="1"/>
      <c r="V22" s="1"/>
      <c r="W22" s="1"/>
      <c r="X22" s="1"/>
      <c r="Y22" s="1"/>
      <c r="Z22" s="1"/>
      <c r="AA22" s="1"/>
      <c r="AB22" s="1"/>
      <c r="AC22" s="1"/>
      <c r="AD22" s="1"/>
      <c r="AE22" s="1"/>
      <c r="AF22" s="1"/>
      <c r="AG22" s="1"/>
      <c r="AH22" s="1"/>
    </row>
    <row r="23" spans="1:34" ht="41.25" customHeight="1" thickTop="1" thickBot="1">
      <c r="A23" s="1"/>
      <c r="B23" s="47"/>
      <c r="C23" s="21"/>
      <c r="D23" s="1244" t="s">
        <v>84</v>
      </c>
      <c r="E23" s="1245"/>
      <c r="F23" s="1245"/>
      <c r="G23" s="1262" t="str">
        <f>IF(OR(G19="", G21=""),"",G19-G21)</f>
        <v/>
      </c>
      <c r="H23" s="1263"/>
      <c r="I23" s="458"/>
      <c r="J23" s="1262" t="str">
        <f>IF(OR(J19="", G23=""),"", G23*36)</f>
        <v/>
      </c>
      <c r="K23" s="1271"/>
      <c r="L23" s="1263"/>
      <c r="M23" s="33"/>
      <c r="N23" s="51"/>
      <c r="O23" s="1246"/>
      <c r="P23" s="1241"/>
      <c r="Q23" s="1242"/>
      <c r="R23" s="1242"/>
      <c r="S23" s="1243"/>
      <c r="T23" s="51"/>
      <c r="U23" s="1"/>
      <c r="V23" s="1"/>
      <c r="W23" s="1"/>
      <c r="X23" s="1"/>
      <c r="Y23" s="1"/>
      <c r="Z23" s="1"/>
      <c r="AA23" s="1"/>
      <c r="AB23" s="1"/>
      <c r="AC23" s="1"/>
      <c r="AD23" s="1"/>
      <c r="AE23" s="1"/>
      <c r="AF23" s="1"/>
      <c r="AG23" s="1"/>
      <c r="AH23" s="1"/>
    </row>
    <row r="24" spans="1:34" ht="13.5" thickTop="1">
      <c r="A24" s="1"/>
      <c r="B24" s="47"/>
      <c r="C24" s="21"/>
      <c r="D24" s="47"/>
      <c r="E24" s="21"/>
      <c r="F24" s="21"/>
      <c r="G24" s="21"/>
      <c r="H24" s="21"/>
      <c r="I24" s="21"/>
      <c r="J24" s="21"/>
      <c r="K24" s="21"/>
      <c r="L24" s="21"/>
      <c r="M24" s="21"/>
      <c r="N24" s="51"/>
      <c r="O24" s="21"/>
      <c r="P24" s="21"/>
      <c r="Q24" s="21"/>
      <c r="R24" s="21"/>
      <c r="S24" s="21"/>
      <c r="T24" s="51"/>
      <c r="U24" s="1"/>
      <c r="V24" s="1"/>
      <c r="W24" s="1"/>
      <c r="X24" s="1"/>
      <c r="Y24" s="1"/>
      <c r="Z24" s="1"/>
      <c r="AA24" s="1"/>
      <c r="AB24" s="1"/>
      <c r="AC24" s="1"/>
      <c r="AD24" s="1"/>
      <c r="AE24" s="1"/>
      <c r="AF24" s="1"/>
      <c r="AG24" s="1"/>
      <c r="AH24" s="1"/>
    </row>
    <row r="25" spans="1:34" ht="2.25" customHeight="1" thickBot="1">
      <c r="A25" s="1"/>
      <c r="B25" s="47"/>
      <c r="C25" s="21"/>
      <c r="D25" s="52"/>
      <c r="E25" s="53"/>
      <c r="F25" s="53"/>
      <c r="G25" s="53"/>
      <c r="H25" s="53"/>
      <c r="I25" s="53"/>
      <c r="J25" s="53"/>
      <c r="K25" s="53"/>
      <c r="L25" s="53"/>
      <c r="M25" s="53"/>
      <c r="N25" s="65"/>
      <c r="O25" s="21"/>
      <c r="P25" s="21"/>
      <c r="Q25" s="21"/>
      <c r="R25" s="21"/>
      <c r="S25" s="21"/>
      <c r="T25" s="51"/>
      <c r="U25" s="1"/>
      <c r="V25" s="1"/>
      <c r="W25" s="1"/>
      <c r="X25" s="1"/>
      <c r="Y25" s="1"/>
      <c r="Z25" s="1"/>
      <c r="AA25" s="1"/>
      <c r="AB25" s="1"/>
      <c r="AC25" s="1"/>
      <c r="AD25" s="1"/>
      <c r="AE25" s="1"/>
      <c r="AF25" s="1"/>
      <c r="AG25" s="1"/>
      <c r="AH25" s="1"/>
    </row>
    <row r="26" spans="1:34" ht="13.5" thickTop="1">
      <c r="A26" s="1"/>
      <c r="B26" s="47"/>
      <c r="C26" s="21"/>
      <c r="D26" s="21"/>
      <c r="E26" s="21"/>
      <c r="F26" s="21"/>
      <c r="G26" s="21"/>
      <c r="H26" s="21"/>
      <c r="I26" s="21"/>
      <c r="J26" s="21"/>
      <c r="K26" s="21"/>
      <c r="L26" s="21"/>
      <c r="M26" s="21"/>
      <c r="N26" s="21"/>
      <c r="O26" s="21"/>
      <c r="P26" s="21"/>
      <c r="Q26" s="21"/>
      <c r="R26" s="21"/>
      <c r="S26" s="21"/>
      <c r="T26" s="51"/>
      <c r="U26" s="1"/>
      <c r="V26" s="1"/>
      <c r="W26" s="1"/>
      <c r="X26" s="1"/>
      <c r="Y26" s="1"/>
      <c r="Z26" s="1"/>
      <c r="AA26" s="1"/>
      <c r="AB26" s="1"/>
      <c r="AC26" s="1"/>
      <c r="AD26" s="1"/>
      <c r="AE26" s="1"/>
      <c r="AF26" s="1"/>
      <c r="AG26" s="1"/>
      <c r="AH26" s="1"/>
    </row>
    <row r="27" spans="1:34" ht="13.5" thickBot="1">
      <c r="A27" s="1"/>
      <c r="B27" s="52"/>
      <c r="C27" s="53"/>
      <c r="D27" s="53"/>
      <c r="E27" s="53"/>
      <c r="F27" s="53"/>
      <c r="G27" s="53"/>
      <c r="H27" s="53"/>
      <c r="I27" s="53"/>
      <c r="J27" s="53"/>
      <c r="K27" s="53"/>
      <c r="L27" s="53"/>
      <c r="M27" s="53"/>
      <c r="N27" s="53"/>
      <c r="O27" s="53"/>
      <c r="P27" s="53"/>
      <c r="Q27" s="53"/>
      <c r="R27" s="53"/>
      <c r="S27" s="53"/>
      <c r="T27" s="65"/>
      <c r="U27" s="1"/>
      <c r="V27" s="1"/>
      <c r="W27" s="1"/>
      <c r="X27" s="1"/>
      <c r="Y27" s="1"/>
      <c r="Z27" s="1"/>
      <c r="AA27" s="1"/>
      <c r="AB27" s="1"/>
      <c r="AC27" s="1"/>
      <c r="AD27" s="1"/>
      <c r="AE27" s="1"/>
      <c r="AF27" s="1"/>
      <c r="AG27" s="1"/>
      <c r="AH27" s="1"/>
    </row>
    <row r="28" spans="1:34" ht="13.5" thickTop="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row>
    <row r="29" spans="1:34">
      <c r="A29" s="1"/>
      <c r="B29" s="338" t="s">
        <v>313</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row>
    <row r="30" spans="1:34">
      <c r="A30" s="1"/>
      <c r="B30" s="338" t="s">
        <v>312</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row>
    <row r="31" spans="1:34">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row>
    <row r="32" spans="1:34">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ht="16.5">
      <c r="A34" s="1"/>
      <c r="B34" s="1"/>
      <c r="C34" s="1"/>
      <c r="D34" s="1"/>
      <c r="E34" s="1"/>
      <c r="F34" s="1"/>
      <c r="G34" s="183"/>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sheetData>
  <sheetProtection sheet="1" objects="1" scenarios="1"/>
  <mergeCells count="33">
    <mergeCell ref="J23:L23"/>
    <mergeCell ref="D19:F19"/>
    <mergeCell ref="D21:F21"/>
    <mergeCell ref="N11:O11"/>
    <mergeCell ref="C17:F17"/>
    <mergeCell ref="D14:G14"/>
    <mergeCell ref="D12:G13"/>
    <mergeCell ref="D11:G11"/>
    <mergeCell ref="H12:H13"/>
    <mergeCell ref="J12:J13"/>
    <mergeCell ref="N14:O14"/>
    <mergeCell ref="P2:T2"/>
    <mergeCell ref="C5:O5"/>
    <mergeCell ref="C4:E4"/>
    <mergeCell ref="L2:O2"/>
    <mergeCell ref="D10:G10"/>
    <mergeCell ref="C7:G7"/>
    <mergeCell ref="P18:S19"/>
    <mergeCell ref="P21:S23"/>
    <mergeCell ref="D23:F23"/>
    <mergeCell ref="O18:O23"/>
    <mergeCell ref="C8:O8"/>
    <mergeCell ref="N10:O10"/>
    <mergeCell ref="N12:O12"/>
    <mergeCell ref="N13:O13"/>
    <mergeCell ref="G19:H19"/>
    <mergeCell ref="J18:L18"/>
    <mergeCell ref="D18:F18"/>
    <mergeCell ref="G18:H18"/>
    <mergeCell ref="J19:L19"/>
    <mergeCell ref="J21:L21"/>
    <mergeCell ref="G21:H21"/>
    <mergeCell ref="G23:H23"/>
  </mergeCells>
  <phoneticPr fontId="14" type="noConversion"/>
  <dataValidations count="2">
    <dataValidation type="list" allowBlank="1" showInputMessage="1" showErrorMessage="1" prompt="Recycle, or toss?" sqref="H14">
      <formula1>Z14:AB14</formula1>
    </dataValidation>
    <dataValidation type="list" allowBlank="1" showInputMessage="1" showErrorMessage="1" prompt="Recycle or toss?" sqref="J14">
      <formula1>Z14:AB14</formula1>
    </dataValidation>
  </dataValidations>
  <pageMargins left="0.27" right="0.18" top="0.42" bottom="1" header="0.31" footer="0.5"/>
  <pageSetup scale="77"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sheetPr codeName="Sheet11">
    <pageSetUpPr fitToPage="1"/>
  </sheetPr>
  <dimension ref="A1:AH50"/>
  <sheetViews>
    <sheetView topLeftCell="A10" zoomScaleNormal="100" workbookViewId="0">
      <selection activeCell="I19" sqref="I19"/>
    </sheetView>
  </sheetViews>
  <sheetFormatPr defaultColWidth="0" defaultRowHeight="12.75" zeroHeight="1"/>
  <cols>
    <col min="1" max="1" width="1.28515625" style="466" customWidth="1"/>
    <col min="2" max="2" width="2.85546875" style="466" customWidth="1"/>
    <col min="3" max="3" width="1.5703125" style="466" customWidth="1"/>
    <col min="4" max="4" width="17.28515625" style="466" customWidth="1"/>
    <col min="5" max="5" width="8.5703125" style="466" customWidth="1"/>
    <col min="6" max="6" width="8.7109375" style="466" customWidth="1"/>
    <col min="7" max="7" width="5" style="466" customWidth="1"/>
    <col min="8" max="8" width="0.7109375" style="466" customWidth="1"/>
    <col min="9" max="9" width="14.7109375" style="466" customWidth="1"/>
    <col min="10" max="10" width="1.140625" style="466" customWidth="1"/>
    <col min="11" max="11" width="14.7109375" style="466" customWidth="1"/>
    <col min="12" max="12" width="2.28515625" style="466" customWidth="1"/>
    <col min="13" max="13" width="11.7109375" style="466" customWidth="1"/>
    <col min="14" max="14" width="2.42578125" style="466" customWidth="1"/>
    <col min="15" max="15" width="9.140625" style="466" customWidth="1"/>
    <col min="16" max="16" width="9.85546875" style="466" customWidth="1"/>
    <col min="17" max="17" width="0" style="466" hidden="1" customWidth="1"/>
    <col min="18" max="18" width="5.28515625" style="466" hidden="1" customWidth="1"/>
    <col min="19" max="19" width="0" style="466" hidden="1" customWidth="1"/>
    <col min="20" max="34" width="9.140625" style="466" customWidth="1"/>
    <col min="35" max="16384" width="9.140625" style="466" hidden="1"/>
  </cols>
  <sheetData>
    <row r="1" spans="1:34" ht="6.75" customHeight="1" thickBo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32.25" customHeight="1" thickTop="1" thickBot="1">
      <c r="A2" s="1"/>
      <c r="B2" s="812" t="s">
        <v>12</v>
      </c>
      <c r="C2" s="813"/>
      <c r="D2" s="814"/>
      <c r="E2" s="814"/>
      <c r="F2" s="1300"/>
      <c r="G2" s="1298"/>
      <c r="H2" s="1298"/>
      <c r="I2" s="1298"/>
      <c r="J2" s="1297" t="str">
        <f>IF(Welcome!E20="", "", Welcome!E20)</f>
        <v/>
      </c>
      <c r="K2" s="1298"/>
      <c r="L2" s="1298"/>
      <c r="M2" s="1299"/>
      <c r="N2" s="1"/>
      <c r="O2" s="222"/>
      <c r="P2" s="222"/>
      <c r="Q2" s="222"/>
      <c r="R2" s="222"/>
      <c r="S2" s="222"/>
      <c r="T2" s="1"/>
      <c r="U2" s="1"/>
      <c r="V2" s="1"/>
      <c r="W2" s="1"/>
      <c r="X2" s="1"/>
      <c r="Y2" s="1"/>
      <c r="Z2" s="1"/>
      <c r="AA2" s="1"/>
      <c r="AB2" s="1"/>
      <c r="AC2" s="1"/>
      <c r="AD2" s="1"/>
      <c r="AE2" s="1"/>
      <c r="AF2" s="1"/>
      <c r="AG2" s="1"/>
      <c r="AH2" s="1"/>
    </row>
    <row r="3" spans="1:34" ht="46.5" customHeight="1" thickTop="1">
      <c r="A3" s="1"/>
      <c r="B3" s="631"/>
      <c r="C3" s="21"/>
      <c r="D3" s="1301" t="s">
        <v>334</v>
      </c>
      <c r="E3" s="1212"/>
      <c r="F3" s="1212"/>
      <c r="G3" s="1212"/>
      <c r="H3" s="1212"/>
      <c r="I3" s="1212"/>
      <c r="J3" s="32"/>
      <c r="K3" s="32"/>
      <c r="L3" s="32"/>
      <c r="M3" s="632"/>
      <c r="N3" s="1"/>
      <c r="O3" s="1"/>
      <c r="P3" s="1"/>
      <c r="Q3" s="1"/>
      <c r="R3" s="1"/>
      <c r="S3" s="1"/>
      <c r="T3" s="1"/>
      <c r="U3" s="1"/>
      <c r="V3" s="1"/>
      <c r="W3" s="1"/>
      <c r="X3" s="1"/>
      <c r="Y3" s="1"/>
      <c r="Z3" s="1"/>
      <c r="AA3" s="1"/>
      <c r="AB3" s="1"/>
      <c r="AC3" s="1"/>
      <c r="AD3" s="1"/>
      <c r="AE3" s="1"/>
      <c r="AF3" s="1"/>
      <c r="AG3" s="1"/>
      <c r="AH3" s="1"/>
    </row>
    <row r="4" spans="1:34" ht="51" customHeight="1">
      <c r="A4" s="1"/>
      <c r="B4" s="631"/>
      <c r="C4" s="21"/>
      <c r="D4" s="1212"/>
      <c r="E4" s="1212"/>
      <c r="F4" s="1212"/>
      <c r="G4" s="1212"/>
      <c r="H4" s="1212"/>
      <c r="I4" s="1212"/>
      <c r="J4" s="32"/>
      <c r="K4" s="32"/>
      <c r="L4" s="32"/>
      <c r="M4" s="632"/>
      <c r="N4" s="1"/>
      <c r="O4" s="1"/>
      <c r="P4" s="1"/>
      <c r="Q4" s="1"/>
      <c r="R4" s="1"/>
      <c r="S4" s="1"/>
      <c r="T4" s="1"/>
      <c r="U4" s="1"/>
      <c r="V4" s="1"/>
      <c r="W4" s="1"/>
      <c r="X4" s="1"/>
      <c r="Y4" s="1"/>
      <c r="Z4" s="1"/>
      <c r="AA4" s="1"/>
      <c r="AB4" s="1"/>
      <c r="AC4" s="1"/>
      <c r="AD4" s="1"/>
      <c r="AE4" s="1"/>
      <c r="AF4" s="1"/>
      <c r="AG4" s="1"/>
      <c r="AH4" s="1"/>
    </row>
    <row r="5" spans="1:34" ht="37.5" customHeight="1">
      <c r="A5" s="1"/>
      <c r="B5" s="631"/>
      <c r="C5" s="21"/>
      <c r="D5" s="159"/>
      <c r="E5" s="32"/>
      <c r="F5" s="32"/>
      <c r="G5" s="32"/>
      <c r="H5" s="32"/>
      <c r="I5" s="32"/>
      <c r="J5" s="32"/>
      <c r="K5" s="32"/>
      <c r="L5" s="32"/>
      <c r="M5" s="632"/>
      <c r="N5" s="1"/>
      <c r="O5" s="1"/>
      <c r="P5" s="1"/>
      <c r="Q5" s="1"/>
      <c r="R5" s="1"/>
      <c r="S5" s="1"/>
      <c r="T5" s="1"/>
      <c r="U5" s="1"/>
      <c r="V5" s="1"/>
      <c r="W5" s="1"/>
      <c r="X5" s="1"/>
      <c r="Y5" s="1"/>
      <c r="Z5" s="1"/>
      <c r="AA5" s="1"/>
      <c r="AB5" s="1"/>
      <c r="AC5" s="1"/>
      <c r="AD5" s="1"/>
      <c r="AE5" s="1"/>
      <c r="AF5" s="1"/>
      <c r="AG5" s="1"/>
      <c r="AH5" s="1"/>
    </row>
    <row r="6" spans="1:34" ht="24" customHeight="1">
      <c r="A6" s="1"/>
      <c r="B6" s="631"/>
      <c r="C6" s="1312" t="s">
        <v>98</v>
      </c>
      <c r="D6" s="1313"/>
      <c r="E6" s="1313"/>
      <c r="F6" s="1313"/>
      <c r="G6" s="1313"/>
      <c r="H6" s="1313"/>
      <c r="I6" s="1313"/>
      <c r="J6" s="1313"/>
      <c r="K6" s="1313"/>
      <c r="L6" s="1313"/>
      <c r="M6" s="632"/>
      <c r="N6" s="1"/>
      <c r="O6" s="1"/>
      <c r="P6" s="1"/>
      <c r="Q6" s="1"/>
      <c r="R6" s="1"/>
      <c r="S6" s="1"/>
      <c r="T6" s="1"/>
      <c r="U6" s="1"/>
      <c r="V6" s="1"/>
      <c r="W6" s="1"/>
      <c r="X6" s="1"/>
      <c r="Y6" s="1"/>
      <c r="Z6" s="1"/>
      <c r="AA6" s="1"/>
      <c r="AB6" s="1"/>
      <c r="AC6" s="1"/>
      <c r="AD6" s="1"/>
      <c r="AE6" s="1"/>
      <c r="AF6" s="1"/>
      <c r="AG6" s="1"/>
      <c r="AH6" s="1"/>
    </row>
    <row r="7" spans="1:34" ht="32.25" customHeight="1" thickBot="1">
      <c r="A7" s="1"/>
      <c r="B7" s="631"/>
      <c r="C7" s="1314" t="s">
        <v>335</v>
      </c>
      <c r="D7" s="1315"/>
      <c r="E7" s="1315"/>
      <c r="F7" s="1315"/>
      <c r="G7" s="1315"/>
      <c r="H7" s="1315"/>
      <c r="I7" s="1315"/>
      <c r="J7" s="1315"/>
      <c r="K7" s="1315"/>
      <c r="L7" s="21"/>
      <c r="M7" s="632"/>
      <c r="N7" s="1"/>
      <c r="O7" s="1"/>
      <c r="P7" s="1"/>
      <c r="Q7" s="1"/>
      <c r="R7" s="1"/>
      <c r="S7" s="1"/>
      <c r="T7" s="1"/>
      <c r="U7" s="1"/>
      <c r="V7" s="1"/>
      <c r="W7" s="1"/>
      <c r="X7" s="1"/>
      <c r="Y7" s="1"/>
      <c r="Z7" s="1"/>
      <c r="AA7" s="1"/>
      <c r="AB7" s="1"/>
      <c r="AC7" s="1"/>
      <c r="AD7" s="1"/>
      <c r="AE7" s="1"/>
      <c r="AF7" s="1"/>
      <c r="AG7" s="1"/>
      <c r="AH7" s="1"/>
    </row>
    <row r="8" spans="1:34" ht="24.75" customHeight="1" thickBot="1">
      <c r="A8" s="1"/>
      <c r="B8" s="631"/>
      <c r="C8" s="124"/>
      <c r="D8" s="204" t="s">
        <v>62</v>
      </c>
      <c r="E8" s="126"/>
      <c r="F8" s="126"/>
      <c r="G8" s="126"/>
      <c r="H8" s="126"/>
      <c r="I8" s="126"/>
      <c r="J8" s="126"/>
      <c r="K8" s="126"/>
      <c r="L8" s="502"/>
      <c r="M8" s="632"/>
      <c r="N8" s="1"/>
      <c r="O8" s="1"/>
      <c r="P8" s="1"/>
      <c r="Q8" s="1"/>
      <c r="R8" s="1"/>
      <c r="S8" s="1"/>
      <c r="T8" s="1"/>
      <c r="U8" s="1"/>
      <c r="V8" s="1"/>
      <c r="W8" s="1"/>
      <c r="X8" s="1"/>
      <c r="Y8" s="1"/>
      <c r="Z8" s="1"/>
      <c r="AA8" s="1"/>
      <c r="AB8" s="1"/>
      <c r="AC8" s="1"/>
      <c r="AD8" s="1"/>
      <c r="AE8" s="1"/>
      <c r="AF8" s="1"/>
      <c r="AG8" s="1"/>
      <c r="AH8" s="1"/>
    </row>
    <row r="9" spans="1:34" ht="30" customHeight="1" thickBot="1">
      <c r="A9" s="1"/>
      <c r="B9" s="631"/>
      <c r="C9" s="130"/>
      <c r="D9" s="1303" t="s">
        <v>221</v>
      </c>
      <c r="E9" s="1304"/>
      <c r="F9" s="1304"/>
      <c r="G9" s="1305"/>
      <c r="H9" s="121"/>
      <c r="I9" s="189" t="s">
        <v>325</v>
      </c>
      <c r="J9" s="69"/>
      <c r="K9" s="508" t="s">
        <v>326</v>
      </c>
      <c r="L9" s="163"/>
      <c r="M9" s="632"/>
      <c r="N9" s="1"/>
      <c r="O9" s="1"/>
      <c r="P9" s="1"/>
      <c r="Q9" s="1"/>
      <c r="R9" s="1"/>
      <c r="S9" s="1"/>
      <c r="T9" s="1"/>
      <c r="U9" s="1"/>
      <c r="V9" s="1"/>
      <c r="W9" s="1"/>
      <c r="X9" s="1"/>
      <c r="Y9" s="1"/>
      <c r="Z9" s="1"/>
      <c r="AA9" s="1"/>
      <c r="AB9" s="1"/>
      <c r="AC9" s="1"/>
      <c r="AD9" s="1"/>
      <c r="AE9" s="1"/>
      <c r="AF9" s="1"/>
      <c r="AG9" s="1"/>
      <c r="AH9" s="1"/>
    </row>
    <row r="10" spans="1:34" ht="62.25" customHeight="1" thickTop="1" thickBot="1">
      <c r="A10" s="1"/>
      <c r="B10" s="631"/>
      <c r="C10" s="130"/>
      <c r="D10" s="1309" t="s">
        <v>222</v>
      </c>
      <c r="E10" s="1310"/>
      <c r="F10" s="1310"/>
      <c r="G10" s="1311"/>
      <c r="H10" s="329"/>
      <c r="I10" s="507"/>
      <c r="J10" s="315"/>
      <c r="K10" s="509"/>
      <c r="L10" s="163"/>
      <c r="M10" s="632"/>
      <c r="N10" s="1"/>
      <c r="O10" s="1"/>
      <c r="P10" s="1"/>
      <c r="Q10" s="1" t="s">
        <v>9</v>
      </c>
      <c r="R10" s="1"/>
      <c r="S10" s="1" t="s">
        <v>10</v>
      </c>
      <c r="T10" s="1"/>
      <c r="U10" s="1"/>
      <c r="V10" s="1"/>
      <c r="W10" s="1"/>
      <c r="X10" s="1"/>
      <c r="Y10" s="1"/>
      <c r="Z10" s="1"/>
      <c r="AA10" s="1"/>
      <c r="AB10" s="1"/>
      <c r="AC10" s="1"/>
      <c r="AD10" s="1"/>
      <c r="AE10" s="1"/>
      <c r="AF10" s="1"/>
      <c r="AG10" s="1"/>
      <c r="AH10" s="1"/>
    </row>
    <row r="11" spans="1:34" ht="5.25" customHeight="1" thickBot="1">
      <c r="A11" s="1"/>
      <c r="B11" s="631"/>
      <c r="C11" s="130"/>
      <c r="D11" s="327"/>
      <c r="E11" s="69"/>
      <c r="F11" s="69"/>
      <c r="G11" s="328"/>
      <c r="H11" s="73"/>
      <c r="I11" s="315"/>
      <c r="J11" s="315"/>
      <c r="K11" s="315"/>
      <c r="L11" s="163"/>
      <c r="M11" s="632"/>
      <c r="N11" s="1"/>
      <c r="O11" s="1"/>
      <c r="P11" s="1"/>
      <c r="Q11" s="1"/>
      <c r="R11" s="1"/>
      <c r="S11" s="1"/>
      <c r="T11" s="1"/>
      <c r="U11" s="1"/>
      <c r="V11" s="1"/>
      <c r="W11" s="1"/>
      <c r="X11" s="1"/>
      <c r="Y11" s="1"/>
      <c r="Z11" s="1"/>
      <c r="AA11" s="1"/>
      <c r="AB11" s="1"/>
      <c r="AC11" s="1"/>
      <c r="AD11" s="1"/>
      <c r="AE11" s="1"/>
      <c r="AF11" s="1"/>
      <c r="AG11" s="1"/>
      <c r="AH11" s="1"/>
    </row>
    <row r="12" spans="1:34" ht="36" customHeight="1" thickBot="1">
      <c r="A12" s="1"/>
      <c r="B12" s="631"/>
      <c r="C12" s="130"/>
      <c r="D12" s="1306" t="s">
        <v>124</v>
      </c>
      <c r="E12" s="1307"/>
      <c r="F12" s="1307"/>
      <c r="G12" s="1308"/>
      <c r="H12" s="73"/>
      <c r="I12" s="507"/>
      <c r="J12" s="315"/>
      <c r="K12" s="509"/>
      <c r="L12" s="163"/>
      <c r="M12" s="632"/>
      <c r="N12" s="1"/>
      <c r="O12" s="1"/>
      <c r="P12" s="1"/>
      <c r="Q12" s="1"/>
      <c r="R12" s="1"/>
      <c r="S12" s="1"/>
      <c r="T12" s="1"/>
      <c r="U12" s="1"/>
      <c r="V12" s="1"/>
      <c r="W12" s="1"/>
      <c r="X12" s="1"/>
      <c r="Y12" s="1"/>
      <c r="Z12" s="1"/>
      <c r="AA12" s="1"/>
      <c r="AB12" s="1"/>
      <c r="AC12" s="1"/>
      <c r="AD12" s="1"/>
      <c r="AE12" s="1"/>
      <c r="AF12" s="1"/>
      <c r="AG12" s="1"/>
      <c r="AH12" s="1"/>
    </row>
    <row r="13" spans="1:34" ht="10.5" customHeight="1" thickBot="1">
      <c r="A13" s="1"/>
      <c r="B13" s="631"/>
      <c r="C13" s="131"/>
      <c r="D13" s="503"/>
      <c r="E13" s="504"/>
      <c r="F13" s="504"/>
      <c r="G13" s="504"/>
      <c r="H13" s="503"/>
      <c r="I13" s="504"/>
      <c r="J13" s="505"/>
      <c r="K13" s="505"/>
      <c r="L13" s="506"/>
      <c r="M13" s="632"/>
      <c r="N13" s="1"/>
      <c r="O13" s="1"/>
      <c r="P13" s="1"/>
      <c r="Q13" s="1"/>
      <c r="R13" s="1"/>
      <c r="S13" s="1"/>
      <c r="T13" s="1"/>
      <c r="U13" s="1"/>
      <c r="V13" s="1"/>
      <c r="W13" s="1"/>
      <c r="X13" s="1"/>
      <c r="Y13" s="1"/>
      <c r="Z13" s="1"/>
      <c r="AA13" s="1"/>
      <c r="AB13" s="1"/>
      <c r="AC13" s="1"/>
      <c r="AD13" s="1"/>
      <c r="AE13" s="1"/>
      <c r="AF13" s="1"/>
      <c r="AG13" s="1"/>
      <c r="AH13" s="1"/>
    </row>
    <row r="14" spans="1:34">
      <c r="A14" s="1"/>
      <c r="B14" s="631"/>
      <c r="C14" s="57"/>
      <c r="D14" s="21"/>
      <c r="E14" s="21"/>
      <c r="F14" s="21"/>
      <c r="G14" s="21"/>
      <c r="H14" s="21"/>
      <c r="I14" s="21"/>
      <c r="J14" s="21"/>
      <c r="K14" s="21"/>
      <c r="L14" s="21"/>
      <c r="M14" s="632"/>
      <c r="N14" s="1"/>
      <c r="O14" s="1"/>
      <c r="P14" s="1"/>
      <c r="Q14" s="1"/>
      <c r="R14" s="1"/>
      <c r="S14" s="1"/>
      <c r="T14" s="1"/>
      <c r="U14" s="1"/>
      <c r="V14" s="1"/>
      <c r="W14" s="1"/>
      <c r="X14" s="1"/>
      <c r="Y14" s="1"/>
      <c r="Z14" s="1"/>
      <c r="AA14" s="1"/>
      <c r="AB14" s="1"/>
      <c r="AC14" s="1"/>
      <c r="AD14" s="1"/>
      <c r="AE14" s="1"/>
      <c r="AF14" s="1"/>
      <c r="AG14" s="1"/>
      <c r="AH14" s="1"/>
    </row>
    <row r="15" spans="1:34">
      <c r="A15" s="1"/>
      <c r="B15" s="631"/>
      <c r="C15" s="21"/>
      <c r="D15" s="157"/>
      <c r="E15" s="157"/>
      <c r="F15" s="157"/>
      <c r="G15" s="157"/>
      <c r="H15" s="157"/>
      <c r="I15" s="157"/>
      <c r="J15" s="157"/>
      <c r="K15" s="157"/>
      <c r="L15" s="157"/>
      <c r="M15" s="632"/>
      <c r="N15" s="1"/>
      <c r="O15" s="1"/>
      <c r="P15" s="1"/>
      <c r="Q15" s="1"/>
      <c r="R15" s="1"/>
      <c r="S15" s="1"/>
      <c r="T15" s="1"/>
      <c r="U15" s="1"/>
      <c r="V15" s="1"/>
      <c r="W15" s="1"/>
      <c r="X15" s="1"/>
      <c r="Y15" s="1"/>
      <c r="Z15" s="1"/>
      <c r="AA15" s="1"/>
      <c r="AB15" s="1"/>
      <c r="AC15" s="1"/>
      <c r="AD15" s="1"/>
      <c r="AE15" s="1"/>
      <c r="AF15" s="1"/>
      <c r="AG15" s="1"/>
      <c r="AH15" s="1"/>
    </row>
    <row r="16" spans="1:34" ht="17.25" customHeight="1">
      <c r="A16" s="1"/>
      <c r="B16" s="631"/>
      <c r="C16" s="21"/>
      <c r="D16" s="1301" t="s">
        <v>73</v>
      </c>
      <c r="E16" s="1302"/>
      <c r="F16" s="1302"/>
      <c r="G16" s="1302"/>
      <c r="H16" s="1302"/>
      <c r="I16" s="1302"/>
      <c r="J16" s="1302"/>
      <c r="K16" s="1302"/>
      <c r="L16" s="1302"/>
      <c r="M16" s="632"/>
      <c r="N16" s="1"/>
      <c r="O16" s="1"/>
      <c r="P16" s="1"/>
      <c r="Q16" s="1"/>
      <c r="R16" s="1"/>
      <c r="S16" s="1"/>
      <c r="T16" s="1"/>
      <c r="U16" s="1"/>
      <c r="V16" s="1"/>
      <c r="W16" s="1"/>
      <c r="X16" s="1"/>
      <c r="Y16" s="1"/>
      <c r="Z16" s="1"/>
      <c r="AA16" s="1"/>
      <c r="AB16" s="1"/>
      <c r="AC16" s="1"/>
      <c r="AD16" s="1"/>
      <c r="AE16" s="1"/>
      <c r="AF16" s="1"/>
      <c r="AG16" s="1"/>
      <c r="AH16" s="1"/>
    </row>
    <row r="17" spans="1:34" ht="11.25" customHeight="1" thickBot="1">
      <c r="A17" s="1"/>
      <c r="B17" s="631"/>
      <c r="C17" s="21"/>
      <c r="D17" s="159"/>
      <c r="E17" s="32"/>
      <c r="F17" s="32"/>
      <c r="G17" s="32"/>
      <c r="H17" s="32"/>
      <c r="I17" s="32"/>
      <c r="J17" s="32"/>
      <c r="K17" s="32"/>
      <c r="L17" s="32"/>
      <c r="M17" s="632"/>
      <c r="N17" s="1"/>
      <c r="O17" s="1"/>
      <c r="P17" s="1"/>
      <c r="Q17" s="1"/>
      <c r="R17" s="1"/>
      <c r="S17" s="1"/>
      <c r="T17" s="1"/>
      <c r="U17" s="1"/>
      <c r="V17" s="1"/>
      <c r="W17" s="1"/>
      <c r="X17" s="1"/>
      <c r="Y17" s="1"/>
      <c r="Z17" s="1"/>
      <c r="AA17" s="1"/>
      <c r="AB17" s="1"/>
      <c r="AC17" s="1"/>
      <c r="AD17" s="1"/>
      <c r="AE17" s="1"/>
      <c r="AF17" s="1"/>
      <c r="AG17" s="1"/>
      <c r="AH17" s="1"/>
    </row>
    <row r="18" spans="1:34" ht="63.75" customHeight="1" thickTop="1" thickBot="1">
      <c r="A18" s="1"/>
      <c r="B18" s="631"/>
      <c r="C18" s="21"/>
      <c r="D18" s="21"/>
      <c r="E18" s="1323" t="s">
        <v>64</v>
      </c>
      <c r="F18" s="1324"/>
      <c r="G18" s="1324"/>
      <c r="H18" s="991" t="s">
        <v>126</v>
      </c>
      <c r="I18" s="1318"/>
      <c r="J18" s="857"/>
      <c r="K18" s="858" t="s">
        <v>128</v>
      </c>
      <c r="L18" s="859"/>
      <c r="M18" s="632"/>
      <c r="N18" s="1"/>
      <c r="O18" s="1"/>
      <c r="P18" s="1"/>
      <c r="Q18" s="1"/>
      <c r="R18" s="1"/>
      <c r="S18" s="1"/>
      <c r="T18" s="1"/>
      <c r="U18" s="1"/>
      <c r="V18" s="1"/>
      <c r="W18" s="1"/>
      <c r="X18" s="1"/>
      <c r="Y18" s="1"/>
      <c r="Z18" s="1"/>
      <c r="AA18" s="1"/>
      <c r="AB18" s="1"/>
      <c r="AC18" s="1"/>
      <c r="AD18" s="1"/>
      <c r="AE18" s="1"/>
      <c r="AF18" s="1"/>
      <c r="AG18" s="1"/>
      <c r="AH18" s="1"/>
    </row>
    <row r="19" spans="1:34" ht="37.5" customHeight="1" thickTop="1" thickBot="1">
      <c r="A19" s="1"/>
      <c r="B19" s="631"/>
      <c r="C19" s="21"/>
      <c r="D19" s="7"/>
      <c r="E19" s="1319" t="s">
        <v>325</v>
      </c>
      <c r="F19" s="1320"/>
      <c r="G19" s="1320"/>
      <c r="H19" s="156"/>
      <c r="I19" s="870" t="str">
        <f>IF(I10="Yes", 0, IF(I12="","",I12*'Methodology Notes'!M41))</f>
        <v/>
      </c>
      <c r="J19" s="461"/>
      <c r="K19" s="870" t="str">
        <f>IF(I19="","",I19*36)</f>
        <v/>
      </c>
      <c r="L19" s="860"/>
      <c r="M19" s="632"/>
      <c r="N19" s="1"/>
      <c r="O19" s="1"/>
      <c r="P19" s="1"/>
      <c r="Q19" s="1"/>
      <c r="R19" s="1"/>
      <c r="S19" s="1"/>
      <c r="T19" s="1"/>
      <c r="U19" s="1"/>
      <c r="V19" s="1"/>
      <c r="W19" s="1"/>
      <c r="X19" s="1"/>
      <c r="Y19" s="1"/>
      <c r="Z19" s="1"/>
      <c r="AA19" s="1"/>
      <c r="AB19" s="1"/>
      <c r="AC19" s="1"/>
      <c r="AD19" s="1"/>
      <c r="AE19" s="1"/>
      <c r="AF19" s="1"/>
      <c r="AG19" s="1"/>
      <c r="AH19" s="1"/>
    </row>
    <row r="20" spans="1:34" ht="7.5" customHeight="1" thickTop="1" thickBot="1">
      <c r="A20" s="1"/>
      <c r="B20" s="631"/>
      <c r="C20" s="21"/>
      <c r="D20" s="7"/>
      <c r="E20" s="777"/>
      <c r="F20" s="7"/>
      <c r="G20" s="7"/>
      <c r="H20" s="7"/>
      <c r="I20" s="458"/>
      <c r="J20" s="461"/>
      <c r="K20" s="458"/>
      <c r="L20" s="778"/>
      <c r="M20" s="632"/>
      <c r="N20" s="1"/>
      <c r="O20" s="1"/>
      <c r="P20" s="1"/>
      <c r="Q20" s="1"/>
      <c r="R20" s="1"/>
      <c r="S20" s="1"/>
      <c r="T20" s="1"/>
      <c r="U20" s="1"/>
      <c r="V20" s="1"/>
      <c r="W20" s="1"/>
      <c r="X20" s="1"/>
      <c r="Y20" s="1"/>
      <c r="Z20" s="1"/>
      <c r="AA20" s="1"/>
      <c r="AB20" s="1"/>
      <c r="AC20" s="1"/>
      <c r="AD20" s="1"/>
      <c r="AE20" s="1"/>
      <c r="AF20" s="1"/>
      <c r="AG20" s="1"/>
      <c r="AH20" s="1"/>
    </row>
    <row r="21" spans="1:34" ht="46.5" customHeight="1" thickTop="1" thickBot="1">
      <c r="A21" s="1"/>
      <c r="B21" s="631"/>
      <c r="C21" s="21"/>
      <c r="D21" s="7"/>
      <c r="E21" s="1321" t="s">
        <v>326</v>
      </c>
      <c r="F21" s="1322"/>
      <c r="G21" s="1322"/>
      <c r="H21" s="156"/>
      <c r="I21" s="871" t="str">
        <f>IF(K10="Yes", 0, IF(K12="","",K12*'Methodology Notes'!M41))</f>
        <v/>
      </c>
      <c r="J21" s="461"/>
      <c r="K21" s="871" t="str">
        <f>IF(I21="","",I21*36)</f>
        <v/>
      </c>
      <c r="L21" s="860"/>
      <c r="M21" s="632"/>
      <c r="N21" s="1"/>
      <c r="O21" s="1"/>
      <c r="P21" s="1"/>
      <c r="Q21" s="1"/>
      <c r="R21" s="1"/>
      <c r="S21" s="1"/>
      <c r="T21" s="1"/>
      <c r="U21" s="1"/>
      <c r="V21" s="1"/>
      <c r="W21" s="1"/>
      <c r="X21" s="1"/>
      <c r="Y21" s="1"/>
      <c r="Z21" s="1"/>
      <c r="AA21" s="1"/>
      <c r="AB21" s="1"/>
      <c r="AC21" s="1"/>
      <c r="AD21" s="1"/>
      <c r="AE21" s="1"/>
      <c r="AF21" s="1"/>
      <c r="AG21" s="1"/>
      <c r="AH21" s="1"/>
    </row>
    <row r="22" spans="1:34" ht="6.75" customHeight="1" thickTop="1" thickBot="1">
      <c r="A22" s="1"/>
      <c r="B22" s="631"/>
      <c r="C22" s="21"/>
      <c r="D22" s="7"/>
      <c r="E22" s="777"/>
      <c r="F22" s="7"/>
      <c r="G22" s="7"/>
      <c r="H22" s="7"/>
      <c r="I22" s="458"/>
      <c r="J22" s="461"/>
      <c r="K22" s="458"/>
      <c r="L22" s="778"/>
      <c r="M22" s="632"/>
      <c r="N22" s="1"/>
      <c r="O22" s="1"/>
      <c r="P22" s="1"/>
      <c r="Q22" s="1"/>
      <c r="R22" s="1"/>
      <c r="S22" s="1"/>
      <c r="T22" s="1"/>
      <c r="U22" s="1"/>
      <c r="V22" s="1"/>
      <c r="W22" s="1"/>
      <c r="X22" s="1"/>
      <c r="Y22" s="1"/>
      <c r="Z22" s="1"/>
      <c r="AA22" s="1"/>
      <c r="AB22" s="1"/>
      <c r="AC22" s="1"/>
      <c r="AD22" s="1"/>
      <c r="AE22" s="1"/>
      <c r="AF22" s="1"/>
      <c r="AG22" s="1"/>
      <c r="AH22" s="1"/>
    </row>
    <row r="23" spans="1:34" ht="45.75" customHeight="1" thickTop="1" thickBot="1">
      <c r="A23" s="1"/>
      <c r="B23" s="631"/>
      <c r="C23" s="21"/>
      <c r="D23" s="7"/>
      <c r="E23" s="1316" t="s">
        <v>84</v>
      </c>
      <c r="F23" s="1317"/>
      <c r="G23" s="1317"/>
      <c r="H23" s="156"/>
      <c r="I23" s="872" t="str">
        <f>IF(OR(I19="", I21=""),"",I19-I21)</f>
        <v/>
      </c>
      <c r="J23" s="461"/>
      <c r="K23" s="872" t="str">
        <f>IF(OR(K19="", K21=""),"",K19-K21)</f>
        <v/>
      </c>
      <c r="L23" s="860"/>
      <c r="M23" s="632"/>
      <c r="N23" s="1"/>
      <c r="O23" s="1"/>
      <c r="P23" s="1"/>
      <c r="Q23" s="1"/>
      <c r="R23" s="1"/>
      <c r="S23" s="1"/>
      <c r="T23" s="1"/>
      <c r="U23" s="1"/>
      <c r="V23" s="1"/>
      <c r="W23" s="1"/>
      <c r="X23" s="1"/>
      <c r="Y23" s="1"/>
      <c r="Z23" s="1"/>
      <c r="AA23" s="1"/>
      <c r="AB23" s="1"/>
      <c r="AC23" s="1"/>
      <c r="AD23" s="1"/>
      <c r="AE23" s="1"/>
      <c r="AF23" s="1"/>
      <c r="AG23" s="1"/>
      <c r="AH23" s="1"/>
    </row>
    <row r="24" spans="1:34" ht="10.5" customHeight="1" thickTop="1" thickBot="1">
      <c r="A24" s="1"/>
      <c r="B24" s="631"/>
      <c r="C24" s="21"/>
      <c r="D24" s="21"/>
      <c r="E24" s="815"/>
      <c r="F24" s="639"/>
      <c r="G24" s="639"/>
      <c r="H24" s="639"/>
      <c r="I24" s="639"/>
      <c r="J24" s="639"/>
      <c r="K24" s="639"/>
      <c r="L24" s="640"/>
      <c r="M24" s="632"/>
      <c r="N24" s="1"/>
      <c r="O24" s="1"/>
      <c r="P24" s="1"/>
      <c r="Q24" s="1"/>
      <c r="R24" s="1"/>
      <c r="S24" s="1"/>
      <c r="T24" s="1"/>
      <c r="U24" s="1"/>
      <c r="V24" s="1"/>
      <c r="W24" s="1"/>
      <c r="X24" s="1"/>
      <c r="Y24" s="1"/>
      <c r="Z24" s="1"/>
      <c r="AA24" s="1"/>
      <c r="AB24" s="1"/>
      <c r="AC24" s="1"/>
      <c r="AD24" s="1"/>
      <c r="AE24" s="1"/>
      <c r="AF24" s="1"/>
      <c r="AG24" s="1"/>
      <c r="AH24" s="1"/>
    </row>
    <row r="25" spans="1:34" ht="14.25" thickTop="1" thickBot="1">
      <c r="A25" s="1"/>
      <c r="B25" s="815"/>
      <c r="C25" s="639"/>
      <c r="D25" s="639"/>
      <c r="E25" s="639"/>
      <c r="F25" s="639"/>
      <c r="G25" s="639"/>
      <c r="H25" s="639"/>
      <c r="I25" s="639"/>
      <c r="J25" s="639"/>
      <c r="K25" s="639"/>
      <c r="L25" s="639"/>
      <c r="M25" s="640"/>
      <c r="N25" s="1"/>
      <c r="O25" s="1"/>
      <c r="P25" s="1"/>
      <c r="Q25" s="1"/>
      <c r="R25" s="1"/>
      <c r="S25" s="1"/>
      <c r="T25" s="1"/>
      <c r="U25" s="1"/>
      <c r="V25" s="1"/>
      <c r="W25" s="1"/>
      <c r="X25" s="1"/>
      <c r="Y25" s="1"/>
      <c r="Z25" s="1"/>
      <c r="AA25" s="1"/>
      <c r="AB25" s="1"/>
      <c r="AC25" s="1"/>
      <c r="AD25" s="1"/>
      <c r="AE25" s="1"/>
      <c r="AF25" s="1"/>
      <c r="AG25" s="1"/>
      <c r="AH25" s="1"/>
    </row>
    <row r="26" spans="1:34" ht="13.5" thickTop="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c r="A27" s="1"/>
      <c r="B27" s="338" t="s">
        <v>313</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row>
    <row r="28" spans="1:34">
      <c r="A28" s="1"/>
      <c r="B28" s="338" t="s">
        <v>312</v>
      </c>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row>
    <row r="29" spans="1:3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row>
    <row r="30" spans="1:34">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row>
    <row r="31" spans="1:34">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row>
    <row r="32" spans="1:34">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sheetData>
  <sheetProtection sheet="1" objects="1" scenarios="1"/>
  <mergeCells count="14">
    <mergeCell ref="E23:G23"/>
    <mergeCell ref="H18:I18"/>
    <mergeCell ref="E19:G19"/>
    <mergeCell ref="E21:G21"/>
    <mergeCell ref="E18:G18"/>
    <mergeCell ref="J2:M2"/>
    <mergeCell ref="F2:I2"/>
    <mergeCell ref="D16:L16"/>
    <mergeCell ref="D3:I4"/>
    <mergeCell ref="D9:G9"/>
    <mergeCell ref="D12:G12"/>
    <mergeCell ref="D10:G10"/>
    <mergeCell ref="C6:L6"/>
    <mergeCell ref="C7:K7"/>
  </mergeCells>
  <phoneticPr fontId="14" type="noConversion"/>
  <dataValidations count="2">
    <dataValidation type="list" allowBlank="1" showInputMessage="1" showErrorMessage="1" promptTitle="Yes or no:" prompt="Use own mug?" sqref="I10">
      <formula1>Q10:S10</formula1>
    </dataValidation>
    <dataValidation type="list" allowBlank="1" showInputMessage="1" showErrorMessage="1" promptTitle="Yes or no:" prompt="Use own mug?" sqref="K10">
      <formula1>Q10:S10</formula1>
    </dataValidation>
  </dataValidations>
  <pageMargins left="0.33" right="0.59" top="0.6" bottom="1" header="0.5" footer="0.5"/>
  <pageSetup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sheetPr codeName="Sheet10"/>
  <dimension ref="A1:AN132"/>
  <sheetViews>
    <sheetView topLeftCell="A10" zoomScaleNormal="100" workbookViewId="0">
      <selection activeCell="M24" sqref="M24"/>
    </sheetView>
  </sheetViews>
  <sheetFormatPr defaultColWidth="0" defaultRowHeight="12.75" zeroHeight="1"/>
  <cols>
    <col min="1" max="1" width="1.28515625" style="466" customWidth="1"/>
    <col min="2" max="2" width="3.7109375" style="466" customWidth="1"/>
    <col min="3" max="3" width="22.5703125" style="466" bestFit="1" customWidth="1"/>
    <col min="4" max="4" width="1.5703125" style="466" customWidth="1"/>
    <col min="5" max="5" width="15.7109375" style="466" customWidth="1"/>
    <col min="6" max="6" width="1.5703125" style="466" customWidth="1"/>
    <col min="7" max="7" width="15.7109375" style="466" customWidth="1"/>
    <col min="8" max="8" width="1.5703125" style="466" customWidth="1"/>
    <col min="9" max="9" width="15.7109375" style="466" customWidth="1"/>
    <col min="10" max="10" width="1.5703125" style="466" customWidth="1"/>
    <col min="11" max="11" width="15.7109375" style="466" customWidth="1"/>
    <col min="12" max="12" width="1.5703125" style="466" customWidth="1"/>
    <col min="13" max="13" width="16.42578125" style="466" customWidth="1"/>
    <col min="14" max="14" width="1.5703125" style="466" customWidth="1"/>
    <col min="15" max="15" width="3.7109375" style="466" customWidth="1"/>
    <col min="16" max="16" width="9" style="466" customWidth="1"/>
    <col min="17" max="29" width="9.140625" style="466" customWidth="1"/>
    <col min="30" max="40" width="0" style="466" hidden="1" customWidth="1"/>
    <col min="41" max="16384" width="9.140625" style="466" hidden="1"/>
  </cols>
  <sheetData>
    <row r="1" spans="1:29" ht="6.75" customHeight="1" thickBot="1">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ht="53.25" customHeight="1" thickTop="1">
      <c r="A2" s="1"/>
      <c r="B2" s="1325" t="s">
        <v>87</v>
      </c>
      <c r="C2" s="1326"/>
      <c r="D2" s="1326"/>
      <c r="E2" s="1326"/>
      <c r="F2" s="1326"/>
      <c r="G2" s="1326"/>
      <c r="H2" s="1326"/>
      <c r="I2" s="1326"/>
      <c r="J2" s="1326"/>
      <c r="K2" s="1326"/>
      <c r="L2" s="816"/>
      <c r="M2" s="816"/>
      <c r="N2" s="816"/>
      <c r="O2" s="817"/>
      <c r="P2" s="1"/>
      <c r="Q2" s="1"/>
      <c r="R2" s="1"/>
      <c r="S2" s="1"/>
      <c r="T2" s="1"/>
      <c r="U2" s="1"/>
      <c r="V2" s="1"/>
      <c r="W2" s="1"/>
      <c r="X2" s="1"/>
      <c r="Y2" s="1"/>
      <c r="Z2" s="1"/>
      <c r="AA2" s="1"/>
      <c r="AB2" s="1"/>
      <c r="AC2" s="1"/>
    </row>
    <row r="3" spans="1:29" ht="31.5" customHeight="1">
      <c r="A3" s="1"/>
      <c r="B3" s="818" t="s">
        <v>100</v>
      </c>
      <c r="C3" s="228"/>
      <c r="D3" s="223"/>
      <c r="E3" s="475" t="str">
        <f>IF(Welcome!E20="", "", Welcome!E20)</f>
        <v/>
      </c>
      <c r="F3" s="223"/>
      <c r="G3" s="223"/>
      <c r="H3" s="223"/>
      <c r="I3" s="223"/>
      <c r="J3" s="223"/>
      <c r="K3" s="223"/>
      <c r="L3" s="21"/>
      <c r="M3" s="21"/>
      <c r="N3" s="21"/>
      <c r="O3" s="632"/>
      <c r="P3" s="1"/>
      <c r="Q3" s="1"/>
      <c r="R3" s="1"/>
      <c r="S3" s="1"/>
      <c r="T3" s="1"/>
      <c r="U3" s="1"/>
      <c r="V3" s="1"/>
      <c r="W3" s="1"/>
      <c r="X3" s="1"/>
      <c r="Y3" s="1"/>
      <c r="Z3" s="1"/>
      <c r="AA3" s="1"/>
      <c r="AB3" s="1"/>
      <c r="AC3" s="1"/>
    </row>
    <row r="4" spans="1:29" ht="21.75" customHeight="1">
      <c r="A4" s="1"/>
      <c r="B4" s="796"/>
      <c r="C4" s="228"/>
      <c r="D4" s="228"/>
      <c r="E4" s="228"/>
      <c r="F4" s="228"/>
      <c r="G4" s="228"/>
      <c r="H4" s="228"/>
      <c r="I4" s="228"/>
      <c r="J4" s="223"/>
      <c r="K4" s="223"/>
      <c r="L4" s="21"/>
      <c r="M4" s="21"/>
      <c r="N4" s="21"/>
      <c r="O4" s="632"/>
      <c r="P4" s="1"/>
      <c r="Q4" s="1"/>
      <c r="R4" s="1"/>
      <c r="S4" s="1"/>
      <c r="T4" s="1"/>
      <c r="U4" s="1"/>
      <c r="V4" s="1"/>
      <c r="W4" s="1"/>
      <c r="X4" s="1"/>
      <c r="Y4" s="1"/>
      <c r="Z4" s="1"/>
      <c r="AA4" s="1"/>
      <c r="AB4" s="1"/>
      <c r="AC4" s="1"/>
    </row>
    <row r="5" spans="1:29" ht="31.5" customHeight="1">
      <c r="A5" s="1"/>
      <c r="B5" s="819" t="s">
        <v>30</v>
      </c>
      <c r="C5" s="8"/>
      <c r="D5" s="8"/>
      <c r="E5" s="8"/>
      <c r="F5" s="8"/>
      <c r="G5" s="8"/>
      <c r="H5" s="8"/>
      <c r="I5" s="8"/>
      <c r="J5" s="8"/>
      <c r="K5" s="8"/>
      <c r="L5" s="8"/>
      <c r="M5" s="8"/>
      <c r="N5" s="21"/>
      <c r="O5" s="632"/>
      <c r="P5" s="1"/>
      <c r="Q5" s="1"/>
      <c r="R5" s="1"/>
      <c r="S5" s="1"/>
      <c r="T5" s="1"/>
      <c r="U5" s="1"/>
      <c r="V5" s="1"/>
      <c r="W5" s="1"/>
      <c r="X5" s="1"/>
      <c r="Y5" s="1"/>
      <c r="Z5" s="1"/>
      <c r="AA5" s="1"/>
      <c r="AB5" s="1"/>
      <c r="AC5" s="1"/>
    </row>
    <row r="6" spans="1:29" ht="15.75" customHeight="1">
      <c r="A6" s="1"/>
      <c r="B6" s="820" t="s">
        <v>101</v>
      </c>
      <c r="C6" s="8"/>
      <c r="D6" s="8"/>
      <c r="E6" s="8"/>
      <c r="F6" s="8"/>
      <c r="G6" s="8"/>
      <c r="H6" s="8"/>
      <c r="I6" s="8"/>
      <c r="J6" s="8"/>
      <c r="K6" s="8"/>
      <c r="L6" s="8"/>
      <c r="M6" s="8"/>
      <c r="N6" s="21"/>
      <c r="O6" s="632"/>
      <c r="P6" s="1"/>
      <c r="Q6" s="1"/>
      <c r="R6" s="1"/>
      <c r="S6" s="1"/>
      <c r="T6" s="1"/>
      <c r="U6" s="1"/>
      <c r="V6" s="1"/>
      <c r="W6" s="1"/>
      <c r="X6" s="1"/>
      <c r="Y6" s="1"/>
      <c r="Z6" s="1"/>
      <c r="AA6" s="1"/>
      <c r="AB6" s="1"/>
      <c r="AC6" s="1"/>
    </row>
    <row r="7" spans="1:29" ht="35.25" customHeight="1">
      <c r="A7" s="1"/>
      <c r="B7" s="1339" t="s">
        <v>336</v>
      </c>
      <c r="C7" s="1340"/>
      <c r="D7" s="1340"/>
      <c r="E7" s="1340"/>
      <c r="F7" s="1340"/>
      <c r="G7" s="1340"/>
      <c r="H7" s="1340"/>
      <c r="I7" s="1340"/>
      <c r="J7" s="1340"/>
      <c r="K7" s="1340"/>
      <c r="L7" s="1340"/>
      <c r="M7" s="1340"/>
      <c r="N7" s="1340"/>
      <c r="O7" s="821"/>
      <c r="P7" s="1"/>
      <c r="Q7" s="1"/>
      <c r="R7" s="1"/>
      <c r="S7" s="1"/>
      <c r="T7" s="1"/>
      <c r="U7" s="1"/>
      <c r="V7" s="1"/>
      <c r="W7" s="1"/>
      <c r="X7" s="1"/>
      <c r="Y7" s="1"/>
      <c r="Z7" s="1"/>
      <c r="AA7" s="1"/>
      <c r="AB7" s="1"/>
      <c r="AC7" s="1"/>
    </row>
    <row r="8" spans="1:29" ht="39.75" customHeight="1">
      <c r="A8" s="1"/>
      <c r="B8" s="1337" t="s">
        <v>337</v>
      </c>
      <c r="C8" s="1338"/>
      <c r="D8" s="1338"/>
      <c r="E8" s="1338"/>
      <c r="F8" s="1338"/>
      <c r="G8" s="1338"/>
      <c r="H8" s="1338"/>
      <c r="I8" s="1338"/>
      <c r="J8" s="1338"/>
      <c r="K8" s="1338"/>
      <c r="L8" s="1338"/>
      <c r="M8" s="1338"/>
      <c r="N8" s="1338"/>
      <c r="O8" s="822"/>
      <c r="P8" s="1"/>
      <c r="Q8" s="1"/>
      <c r="R8" s="1"/>
      <c r="S8" s="1"/>
      <c r="T8" s="1"/>
      <c r="U8" s="1"/>
      <c r="V8" s="1"/>
      <c r="W8" s="1"/>
      <c r="X8" s="1"/>
      <c r="Y8" s="1"/>
      <c r="Z8" s="1"/>
      <c r="AA8" s="1"/>
      <c r="AB8" s="1"/>
      <c r="AC8" s="1"/>
    </row>
    <row r="9" spans="1:29" ht="66.75" customHeight="1">
      <c r="A9" s="1"/>
      <c r="B9" s="1327" t="s">
        <v>229</v>
      </c>
      <c r="C9" s="919"/>
      <c r="D9" s="919"/>
      <c r="E9" s="919"/>
      <c r="F9" s="919"/>
      <c r="G9" s="919"/>
      <c r="H9" s="919"/>
      <c r="I9" s="919"/>
      <c r="J9" s="919"/>
      <c r="K9" s="919"/>
      <c r="L9" s="919"/>
      <c r="M9" s="919"/>
      <c r="N9" s="919"/>
      <c r="O9" s="823"/>
      <c r="P9" s="1"/>
      <c r="Q9" s="1"/>
      <c r="R9" s="1"/>
      <c r="S9" s="1"/>
      <c r="T9" s="1"/>
      <c r="U9" s="1"/>
      <c r="V9" s="1"/>
      <c r="W9" s="1"/>
      <c r="X9" s="1"/>
      <c r="Y9" s="1"/>
      <c r="Z9" s="1"/>
      <c r="AA9" s="1"/>
      <c r="AB9" s="1"/>
      <c r="AC9" s="1"/>
    </row>
    <row r="10" spans="1:29" ht="8.25" customHeight="1" thickBot="1">
      <c r="A10" s="1"/>
      <c r="B10" s="824"/>
      <c r="C10" s="825"/>
      <c r="D10" s="825"/>
      <c r="E10" s="825"/>
      <c r="F10" s="825"/>
      <c r="G10" s="825"/>
      <c r="H10" s="825"/>
      <c r="I10" s="825"/>
      <c r="J10" s="825"/>
      <c r="K10" s="825"/>
      <c r="L10" s="825"/>
      <c r="M10" s="825"/>
      <c r="N10" s="825"/>
      <c r="O10" s="823"/>
      <c r="P10" s="1"/>
      <c r="Q10" s="1"/>
      <c r="R10" s="1"/>
      <c r="S10" s="1"/>
      <c r="T10" s="1"/>
      <c r="U10" s="1"/>
      <c r="V10" s="1"/>
      <c r="W10" s="1"/>
      <c r="X10" s="1"/>
      <c r="Y10" s="1"/>
      <c r="Z10" s="1"/>
      <c r="AA10" s="1"/>
      <c r="AB10" s="1"/>
      <c r="AC10" s="1"/>
    </row>
    <row r="11" spans="1:29" ht="26.25" customHeight="1" thickTop="1" thickBot="1">
      <c r="A11" s="1"/>
      <c r="B11" s="826"/>
      <c r="C11" s="1333" t="s">
        <v>132</v>
      </c>
      <c r="D11" s="1333"/>
      <c r="E11" s="1333"/>
      <c r="F11" s="340"/>
      <c r="G11" s="353"/>
      <c r="H11" s="353"/>
      <c r="I11" s="340"/>
      <c r="J11" s="340"/>
      <c r="K11" s="340"/>
      <c r="L11" s="340"/>
      <c r="M11" s="340"/>
      <c r="N11" s="354"/>
      <c r="O11" s="827"/>
      <c r="P11" s="1"/>
      <c r="Q11" s="1"/>
      <c r="R11" s="1"/>
      <c r="S11" s="1"/>
      <c r="T11" s="1"/>
      <c r="U11" s="1"/>
      <c r="V11" s="1"/>
      <c r="W11" s="1"/>
      <c r="X11" s="1"/>
      <c r="Y11" s="1"/>
      <c r="Z11" s="1"/>
      <c r="AA11" s="1"/>
      <c r="AB11" s="1"/>
      <c r="AC11" s="1"/>
    </row>
    <row r="12" spans="1:29" ht="16.5" customHeight="1" thickTop="1" thickBot="1">
      <c r="A12" s="1"/>
      <c r="B12" s="631"/>
      <c r="C12" s="1344" t="s">
        <v>31</v>
      </c>
      <c r="D12" s="366"/>
      <c r="E12" s="1334" t="s">
        <v>224</v>
      </c>
      <c r="F12" s="1335"/>
      <c r="G12" s="1336"/>
      <c r="H12" s="8"/>
      <c r="I12" s="1341" t="s">
        <v>223</v>
      </c>
      <c r="J12" s="1342"/>
      <c r="K12" s="1342"/>
      <c r="L12" s="1342"/>
      <c r="M12" s="1343"/>
      <c r="N12" s="358"/>
      <c r="O12" s="632"/>
      <c r="P12" s="1"/>
      <c r="Q12" s="1"/>
      <c r="R12" s="1"/>
      <c r="S12" s="1"/>
      <c r="T12" s="1"/>
      <c r="U12" s="1"/>
      <c r="V12" s="1"/>
      <c r="W12" s="1"/>
      <c r="X12" s="1"/>
      <c r="Y12" s="1"/>
      <c r="Z12" s="1"/>
      <c r="AA12" s="1"/>
      <c r="AB12" s="1"/>
      <c r="AC12" s="1"/>
    </row>
    <row r="13" spans="1:29" ht="33" thickTop="1" thickBot="1">
      <c r="A13" s="1"/>
      <c r="B13" s="631"/>
      <c r="C13" s="1345"/>
      <c r="D13" s="367"/>
      <c r="E13" s="371" t="s">
        <v>338</v>
      </c>
      <c r="F13" s="360"/>
      <c r="G13" s="365" t="s">
        <v>339</v>
      </c>
      <c r="H13" s="360"/>
      <c r="I13" s="363" t="s">
        <v>159</v>
      </c>
      <c r="J13" s="8"/>
      <c r="K13" s="376" t="s">
        <v>160</v>
      </c>
      <c r="L13" s="8"/>
      <c r="M13" s="364" t="s">
        <v>161</v>
      </c>
      <c r="N13" s="358"/>
      <c r="O13" s="632"/>
      <c r="P13" s="1"/>
      <c r="Q13" s="1"/>
      <c r="R13" s="1"/>
      <c r="S13" s="1"/>
      <c r="T13" s="1"/>
      <c r="U13" s="1"/>
      <c r="V13" s="1"/>
      <c r="W13" s="1"/>
      <c r="X13" s="1"/>
      <c r="Y13" s="1"/>
      <c r="Z13" s="1"/>
      <c r="AA13" s="1"/>
      <c r="AB13" s="1"/>
      <c r="AC13" s="1"/>
    </row>
    <row r="14" spans="1:29" ht="17.25" thickTop="1">
      <c r="A14" s="1"/>
      <c r="B14" s="631"/>
      <c r="C14" s="372" t="s">
        <v>28</v>
      </c>
      <c r="D14" s="368"/>
      <c r="E14" s="379" t="str">
        <f>'Classroom Lighting'!M28</f>
        <v/>
      </c>
      <c r="F14" s="361"/>
      <c r="G14" s="403" t="str">
        <f>'Classroom Lighting'!M30</f>
        <v/>
      </c>
      <c r="H14" s="361"/>
      <c r="I14" s="384" t="str">
        <f>'Classroom Lighting'!M32</f>
        <v/>
      </c>
      <c r="J14" s="618"/>
      <c r="K14" s="410" t="str">
        <f>IF(G14="","",(SUM('Classroom Lighting'!O14:O23)*180-SUM('Classroom Lighting'!Q14:Q23)*180))</f>
        <v/>
      </c>
      <c r="L14" s="618"/>
      <c r="M14" s="414" t="str">
        <f>IF(I14="","",IF('Electricity Info'!AA16="National Average",'Methodology Notes'!H24,'Methodology Notes'!H24)*'Add it up! | Audit summary'!K14)</f>
        <v/>
      </c>
      <c r="N14" s="358"/>
      <c r="O14" s="632"/>
      <c r="P14" s="1"/>
      <c r="Q14" s="1"/>
      <c r="R14" s="1"/>
      <c r="S14" s="1"/>
      <c r="T14" s="1"/>
      <c r="U14" s="1"/>
      <c r="V14" s="1"/>
      <c r="W14" s="1"/>
      <c r="X14" s="1"/>
      <c r="Y14" s="1"/>
      <c r="Z14" s="1"/>
      <c r="AA14" s="1"/>
      <c r="AB14" s="1"/>
      <c r="AC14" s="1"/>
    </row>
    <row r="15" spans="1:29" ht="16.5">
      <c r="A15" s="1"/>
      <c r="B15" s="631"/>
      <c r="C15" s="373" t="s">
        <v>225</v>
      </c>
      <c r="D15" s="368"/>
      <c r="E15" s="380" t="str">
        <f>'Energy Vampires'!Y33</f>
        <v/>
      </c>
      <c r="F15" s="361"/>
      <c r="G15" s="404" t="str">
        <f>'Energy Vampires'!Y35</f>
        <v/>
      </c>
      <c r="H15" s="361"/>
      <c r="I15" s="385" t="str">
        <f>'Energy Vampires'!Y37</f>
        <v/>
      </c>
      <c r="J15" s="618"/>
      <c r="K15" s="411" t="str">
        <f>IF(G15="","",(SUM('Energy Vampires'!Q20:Q28)-SUM('Energy Vampires'!S20:S28)))</f>
        <v/>
      </c>
      <c r="L15" s="618"/>
      <c r="M15" s="415" t="str">
        <f>IF(I15="","",IF('Electricity Info'!AA17="National Average",'Methodology Notes'!H26,'Methodology Notes'!H26)*'Add it up! | Audit summary'!K15)</f>
        <v/>
      </c>
      <c r="N15" s="358"/>
      <c r="O15" s="632"/>
      <c r="P15" s="1"/>
      <c r="Q15" s="1"/>
      <c r="R15" s="1"/>
      <c r="S15" s="1"/>
      <c r="T15" s="1"/>
      <c r="U15" s="1"/>
      <c r="V15" s="1"/>
      <c r="W15" s="1"/>
      <c r="X15" s="1"/>
      <c r="Y15" s="1"/>
      <c r="Z15" s="1"/>
      <c r="AA15" s="1"/>
      <c r="AB15" s="1"/>
      <c r="AC15" s="1"/>
    </row>
    <row r="16" spans="1:29" ht="16.5">
      <c r="A16" s="1"/>
      <c r="B16" s="631"/>
      <c r="C16" s="373" t="s">
        <v>233</v>
      </c>
      <c r="D16" s="368"/>
      <c r="E16" s="380" t="str">
        <f>'Other Appliances'!Z48</f>
        <v/>
      </c>
      <c r="F16" s="361"/>
      <c r="G16" s="405" t="str">
        <f>'Other Appliances'!Z50</f>
        <v/>
      </c>
      <c r="H16" s="361"/>
      <c r="I16" s="385" t="str">
        <f>'Other Appliances'!Z52</f>
        <v/>
      </c>
      <c r="J16" s="618"/>
      <c r="K16" s="411" t="str">
        <f>IF(G16="","",(SUM('Other Appliances'!R19:R43)-SUM('Other Appliances'!T19:T43)))</f>
        <v/>
      </c>
      <c r="L16" s="618"/>
      <c r="M16" s="415" t="str">
        <f>IF(I16="","",IF('Electricity Info'!AA18="National Average",'Methodology Notes'!H27,'Methodology Notes'!H27)*'Add it up! | Audit summary'!K16)</f>
        <v/>
      </c>
      <c r="N16" s="358"/>
      <c r="O16" s="632"/>
      <c r="P16" s="1"/>
      <c r="Q16" s="1"/>
      <c r="R16" s="1"/>
      <c r="S16" s="1"/>
      <c r="T16" s="1"/>
      <c r="U16" s="1"/>
      <c r="V16" s="1"/>
      <c r="W16" s="1"/>
      <c r="X16" s="1"/>
      <c r="Y16" s="1"/>
      <c r="Z16" s="1"/>
      <c r="AA16" s="1"/>
      <c r="AB16" s="1"/>
      <c r="AC16" s="1"/>
    </row>
    <row r="17" spans="1:29" ht="16.5">
      <c r="A17" s="1"/>
      <c r="B17" s="631"/>
      <c r="C17" s="373" t="s">
        <v>29</v>
      </c>
      <c r="D17" s="368"/>
      <c r="E17" s="381" t="str">
        <f>Transportation!G25</f>
        <v/>
      </c>
      <c r="F17" s="361"/>
      <c r="G17" s="406" t="str">
        <f>Transportation!G27</f>
        <v/>
      </c>
      <c r="H17" s="361"/>
      <c r="I17" s="385" t="str">
        <f>Transportation!G29</f>
        <v/>
      </c>
      <c r="J17" s="618"/>
      <c r="K17" s="411" t="s">
        <v>41</v>
      </c>
      <c r="L17" s="618"/>
      <c r="M17" s="415" t="str">
        <f>IF(I17="", "", ((Transportation!S8-Transportation!U8)*36+(Transportation!S13-Transportation!U13)*36)*'Methodology Notes'!K66)</f>
        <v/>
      </c>
      <c r="N17" s="358"/>
      <c r="O17" s="632"/>
      <c r="P17" s="1"/>
      <c r="Q17" s="1"/>
      <c r="R17" s="1"/>
      <c r="S17" s="1"/>
      <c r="T17" s="1"/>
      <c r="U17" s="1"/>
      <c r="V17" s="1"/>
      <c r="W17" s="1"/>
      <c r="X17" s="1"/>
      <c r="Y17" s="1"/>
      <c r="Z17" s="1"/>
      <c r="AA17" s="1"/>
      <c r="AB17" s="1"/>
      <c r="AC17" s="1"/>
    </row>
    <row r="18" spans="1:29" ht="16.5">
      <c r="A18" s="1"/>
      <c r="B18" s="631"/>
      <c r="C18" s="373" t="s">
        <v>81</v>
      </c>
      <c r="D18" s="369"/>
      <c r="E18" s="381" t="s">
        <v>41</v>
      </c>
      <c r="F18" s="362"/>
      <c r="G18" s="407" t="s">
        <v>41</v>
      </c>
      <c r="H18" s="362"/>
      <c r="I18" s="385" t="str">
        <f>Heating!H13</f>
        <v/>
      </c>
      <c r="J18" s="618"/>
      <c r="K18" s="411" t="s">
        <v>41</v>
      </c>
      <c r="L18" s="618"/>
      <c r="M18" s="415" t="str">
        <f>IF(I18="", "", Heating!T9)</f>
        <v/>
      </c>
      <c r="N18" s="358"/>
      <c r="O18" s="632"/>
      <c r="P18" s="1"/>
      <c r="Q18" s="1"/>
      <c r="R18" s="1"/>
      <c r="S18" s="1"/>
      <c r="T18" s="1"/>
      <c r="U18" s="1"/>
      <c r="V18" s="1"/>
      <c r="W18" s="1"/>
      <c r="X18" s="1"/>
      <c r="Y18" s="1"/>
      <c r="Z18" s="1"/>
      <c r="AA18" s="1"/>
      <c r="AB18" s="1"/>
      <c r="AC18" s="1"/>
    </row>
    <row r="19" spans="1:29" ht="16.5">
      <c r="A19" s="1"/>
      <c r="B19" s="631"/>
      <c r="C19" s="373" t="s">
        <v>104</v>
      </c>
      <c r="D19" s="368"/>
      <c r="E19" s="380" t="str">
        <f>'Classroom Trash'!H20</f>
        <v/>
      </c>
      <c r="F19" s="362"/>
      <c r="G19" s="408" t="str">
        <f>'Classroom Trash'!H22</f>
        <v/>
      </c>
      <c r="H19" s="362"/>
      <c r="I19" s="385" t="str">
        <f>'Classroom Trash'!H24</f>
        <v/>
      </c>
      <c r="J19" s="618"/>
      <c r="K19" s="411" t="s">
        <v>41</v>
      </c>
      <c r="L19" s="618"/>
      <c r="M19" s="415" t="str">
        <f>IF(I19="", "", ('Classroom Trash'!F15*'Classroom Trash'!H11-'Classroom Trash'!H15*'Classroom Trash'!H11)*'Methodology Notes'!N53)</f>
        <v/>
      </c>
      <c r="N19" s="358"/>
      <c r="O19" s="632"/>
      <c r="P19" s="1"/>
      <c r="Q19" s="1"/>
      <c r="R19" s="1"/>
      <c r="S19" s="1"/>
      <c r="T19" s="1"/>
      <c r="U19" s="1"/>
      <c r="V19" s="1"/>
      <c r="W19" s="1"/>
      <c r="X19" s="1"/>
      <c r="Y19" s="1"/>
      <c r="Z19" s="1"/>
      <c r="AA19" s="1"/>
      <c r="AB19" s="1"/>
      <c r="AC19" s="1"/>
    </row>
    <row r="20" spans="1:29" ht="16.5">
      <c r="A20" s="1"/>
      <c r="B20" s="631"/>
      <c r="C20" s="373" t="s">
        <v>131</v>
      </c>
      <c r="D20" s="368"/>
      <c r="E20" s="380" t="str">
        <f>'Classroom Paper'!J17</f>
        <v/>
      </c>
      <c r="F20" s="362"/>
      <c r="G20" s="403" t="str">
        <f>'Classroom Paper'!J19</f>
        <v/>
      </c>
      <c r="H20" s="362"/>
      <c r="I20" s="385" t="str">
        <f>'Classroom Paper'!J21</f>
        <v/>
      </c>
      <c r="J20" s="618"/>
      <c r="K20" s="411" t="s">
        <v>41</v>
      </c>
      <c r="L20" s="618"/>
      <c r="M20" s="415" t="str">
        <f>IF(I20="", "", 'Classroom Paper'!X10-'Classroom Paper'!Y10)</f>
        <v/>
      </c>
      <c r="N20" s="358"/>
      <c r="O20" s="632"/>
      <c r="P20" s="1"/>
      <c r="Q20" s="1"/>
      <c r="R20" s="1"/>
      <c r="S20" s="1"/>
      <c r="T20" s="1"/>
      <c r="U20" s="1"/>
      <c r="V20" s="1"/>
      <c r="W20" s="1"/>
      <c r="X20" s="1"/>
      <c r="Y20" s="1"/>
      <c r="Z20" s="1"/>
      <c r="AA20" s="1"/>
      <c r="AB20" s="1"/>
      <c r="AC20" s="1"/>
    </row>
    <row r="21" spans="1:29" ht="16.5">
      <c r="A21" s="1"/>
      <c r="B21" s="631"/>
      <c r="C21" s="373" t="s">
        <v>105</v>
      </c>
      <c r="D21" s="369"/>
      <c r="E21" s="382" t="str">
        <f>'Plastic Water Bottles'!J19</f>
        <v/>
      </c>
      <c r="F21" s="362"/>
      <c r="G21" s="408" t="str">
        <f>'Plastic Water Bottles'!J21</f>
        <v/>
      </c>
      <c r="H21" s="362"/>
      <c r="I21" s="385" t="str">
        <f>'Plastic Water Bottles'!J23</f>
        <v/>
      </c>
      <c r="J21" s="618"/>
      <c r="K21" s="411" t="s">
        <v>41</v>
      </c>
      <c r="L21" s="618"/>
      <c r="M21" s="415" t="str">
        <f>IF(I21="", "", ('Plastic Water Bottles'!H12-'Plastic Water Bottles'!J12)*36*'Methodology Notes'!G57)</f>
        <v/>
      </c>
      <c r="N21" s="358"/>
      <c r="O21" s="632"/>
      <c r="P21" s="1"/>
      <c r="Q21" s="1"/>
      <c r="R21" s="1"/>
      <c r="S21" s="1"/>
      <c r="T21" s="1"/>
      <c r="U21" s="1"/>
      <c r="V21" s="1"/>
      <c r="W21" s="1"/>
      <c r="X21" s="1"/>
      <c r="Y21" s="1"/>
      <c r="Z21" s="1"/>
      <c r="AA21" s="1"/>
      <c r="AB21" s="1"/>
      <c r="AC21" s="1"/>
    </row>
    <row r="22" spans="1:29" ht="17.25" thickBot="1">
      <c r="A22" s="1"/>
      <c r="B22" s="631"/>
      <c r="C22" s="374" t="s">
        <v>106</v>
      </c>
      <c r="D22" s="370"/>
      <c r="E22" s="383" t="str">
        <f>'Beverage Cups'!K19</f>
        <v/>
      </c>
      <c r="F22" s="362"/>
      <c r="G22" s="409" t="str">
        <f>'Beverage Cups'!K21</f>
        <v/>
      </c>
      <c r="H22" s="362"/>
      <c r="I22" s="386" t="str">
        <f>'Beverage Cups'!K23</f>
        <v/>
      </c>
      <c r="J22" s="618"/>
      <c r="K22" s="412" t="s">
        <v>41</v>
      </c>
      <c r="L22" s="618"/>
      <c r="M22" s="416" t="str">
        <f>IF(I22="","",('Beverage Cups'!I12-'Beverage Cups'!K12)*36*'Methodology Notes'!N42)</f>
        <v/>
      </c>
      <c r="N22" s="358"/>
      <c r="O22" s="632"/>
      <c r="P22" s="1"/>
      <c r="Q22" s="1"/>
      <c r="R22" s="1"/>
      <c r="S22" s="1"/>
      <c r="T22" s="1"/>
      <c r="U22" s="1"/>
      <c r="V22" s="1"/>
      <c r="W22" s="1"/>
      <c r="X22" s="1"/>
      <c r="Y22" s="1"/>
      <c r="Z22" s="1"/>
      <c r="AA22" s="1"/>
      <c r="AB22" s="1"/>
      <c r="AC22" s="1"/>
    </row>
    <row r="23" spans="1:29" ht="9" customHeight="1" thickTop="1" thickBot="1">
      <c r="A23" s="1"/>
      <c r="B23" s="631"/>
      <c r="C23" s="355"/>
      <c r="D23" s="8"/>
      <c r="E23" s="375"/>
      <c r="F23" s="375"/>
      <c r="G23" s="375"/>
      <c r="H23" s="375"/>
      <c r="I23" s="375"/>
      <c r="J23" s="375"/>
      <c r="K23" s="413"/>
      <c r="L23" s="375"/>
      <c r="M23" s="387"/>
      <c r="N23" s="358"/>
      <c r="O23" s="632"/>
      <c r="P23" s="1"/>
      <c r="Q23" s="1"/>
      <c r="R23" s="1"/>
      <c r="S23" s="1"/>
      <c r="T23" s="1"/>
      <c r="U23" s="1"/>
      <c r="V23" s="1"/>
      <c r="W23" s="1"/>
      <c r="X23" s="1"/>
      <c r="Y23" s="1"/>
      <c r="Z23" s="1"/>
      <c r="AA23" s="1"/>
      <c r="AB23" s="1"/>
      <c r="AC23" s="1"/>
    </row>
    <row r="24" spans="1:29" ht="45" customHeight="1" thickTop="1" thickBot="1">
      <c r="A24" s="1"/>
      <c r="B24" s="631"/>
      <c r="C24" s="1329" t="s">
        <v>158</v>
      </c>
      <c r="D24" s="1330"/>
      <c r="E24" s="619" t="str">
        <f>IF(AND(E14="", E15="", E16="", E17="", E19="", E20="", E21="", E22=""), "",  SUM(E14:E22))</f>
        <v/>
      </c>
      <c r="F24" s="620"/>
      <c r="G24" s="621" t="str">
        <f>IF(AND(G14="", G15="", G16="", G17="", G19="", G20="", G21="", G22=""), "",  SUM(G14:G22))</f>
        <v/>
      </c>
      <c r="H24" s="620"/>
      <c r="I24" s="622" t="str">
        <f>IF(AND(I14="", I15="", I16="", I17="", I18="", I19="", I20="", I21="", I22=""), "",  SUM(I14:I22))</f>
        <v/>
      </c>
      <c r="J24" s="623"/>
      <c r="K24" s="624" t="str">
        <f>IF(AND(K14="", K15="", K16=""), "",  SUM(K14:K22))</f>
        <v/>
      </c>
      <c r="L24" s="623"/>
      <c r="M24" s="853" t="str">
        <f>IF(AND(M14="", M15="", M16="", M17="", M18="", M19="", M20="", M21="", M22=""), "",  SUM(M14:M22))</f>
        <v/>
      </c>
      <c r="N24" s="358"/>
      <c r="O24" s="632"/>
      <c r="P24" s="1"/>
      <c r="Q24" s="1"/>
      <c r="R24" s="1"/>
      <c r="S24" s="1"/>
      <c r="T24" s="1"/>
      <c r="U24" s="1"/>
      <c r="V24" s="1"/>
      <c r="W24" s="1"/>
      <c r="X24" s="1"/>
      <c r="Y24" s="1"/>
      <c r="Z24" s="1"/>
      <c r="AA24" s="1"/>
      <c r="AB24" s="1"/>
      <c r="AC24" s="1"/>
    </row>
    <row r="25" spans="1:29" ht="16.5" thickTop="1" thickBot="1">
      <c r="A25" s="1"/>
      <c r="B25" s="631"/>
      <c r="C25" s="355"/>
      <c r="D25" s="8"/>
      <c r="E25" s="8"/>
      <c r="F25" s="8"/>
      <c r="G25" s="8"/>
      <c r="H25" s="8"/>
      <c r="I25" s="8"/>
      <c r="J25" s="8"/>
      <c r="K25" s="8"/>
      <c r="L25" s="8"/>
      <c r="M25" s="8"/>
      <c r="N25" s="358"/>
      <c r="O25" s="632"/>
      <c r="P25" s="1"/>
      <c r="Q25" s="1"/>
      <c r="R25" s="1"/>
      <c r="S25" s="1"/>
      <c r="T25" s="1"/>
      <c r="U25" s="1"/>
      <c r="V25" s="1"/>
      <c r="W25" s="1"/>
      <c r="X25" s="1"/>
      <c r="Y25" s="1"/>
      <c r="Z25" s="1"/>
      <c r="AA25" s="1"/>
      <c r="AB25" s="1"/>
      <c r="AC25" s="1"/>
    </row>
    <row r="26" spans="1:29" ht="45" customHeight="1" thickTop="1" thickBot="1">
      <c r="A26" s="1"/>
      <c r="B26" s="631"/>
      <c r="C26" s="389" t="s">
        <v>165</v>
      </c>
      <c r="D26" s="390"/>
      <c r="E26" s="619" t="str">
        <f>IF(OR(Welcome!$E$24="", E24=""), "", E24/Welcome!$E$24)</f>
        <v/>
      </c>
      <c r="F26" s="620"/>
      <c r="G26" s="621" t="str">
        <f>IF(OR(Welcome!$E$24="", G24=""), "", G24/Welcome!$E$24)</f>
        <v/>
      </c>
      <c r="H26" s="620"/>
      <c r="I26" s="622" t="str">
        <f>IF(OR(Welcome!$E$24="", I24=""), "", I24/Welcome!$E$24)</f>
        <v/>
      </c>
      <c r="J26" s="1331" t="s">
        <v>167</v>
      </c>
      <c r="K26" s="1332"/>
      <c r="L26" s="1332"/>
      <c r="M26" s="1332"/>
      <c r="N26" s="358"/>
      <c r="O26" s="632"/>
      <c r="P26" s="1"/>
      <c r="Q26" s="1"/>
      <c r="R26" s="1"/>
      <c r="S26" s="1"/>
      <c r="T26" s="1"/>
      <c r="U26" s="1"/>
      <c r="V26" s="1"/>
      <c r="W26" s="1"/>
      <c r="X26" s="1"/>
      <c r="Y26" s="1"/>
      <c r="Z26" s="1"/>
      <c r="AA26" s="1"/>
      <c r="AB26" s="1"/>
      <c r="AC26" s="1"/>
    </row>
    <row r="27" spans="1:29" ht="15.75" thickTop="1">
      <c r="A27" s="1"/>
      <c r="B27" s="631"/>
      <c r="C27" s="355"/>
      <c r="D27" s="8"/>
      <c r="E27" s="8"/>
      <c r="F27" s="8"/>
      <c r="G27" s="8"/>
      <c r="H27" s="8"/>
      <c r="I27" s="8"/>
      <c r="J27" s="8"/>
      <c r="K27" s="8"/>
      <c r="L27" s="8"/>
      <c r="M27" s="8"/>
      <c r="N27" s="358"/>
      <c r="O27" s="632"/>
      <c r="P27" s="1"/>
      <c r="Q27" s="1"/>
      <c r="R27" s="1"/>
      <c r="S27" s="1"/>
      <c r="T27" s="1"/>
      <c r="U27" s="1"/>
      <c r="V27" s="1"/>
      <c r="W27" s="1"/>
      <c r="X27" s="1"/>
      <c r="Y27" s="1"/>
      <c r="Z27" s="1"/>
      <c r="AA27" s="1"/>
      <c r="AB27" s="1"/>
      <c r="AC27" s="1"/>
    </row>
    <row r="28" spans="1:29" ht="13.5" thickBot="1">
      <c r="A28" s="1"/>
      <c r="B28" s="631"/>
      <c r="C28" s="356"/>
      <c r="D28" s="357"/>
      <c r="E28" s="357"/>
      <c r="F28" s="357"/>
      <c r="G28" s="357"/>
      <c r="H28" s="357"/>
      <c r="I28" s="357"/>
      <c r="J28" s="357"/>
      <c r="K28" s="357"/>
      <c r="L28" s="357"/>
      <c r="M28" s="357"/>
      <c r="N28" s="359"/>
      <c r="O28" s="632"/>
      <c r="P28" s="1"/>
      <c r="Q28" s="1"/>
      <c r="R28" s="1"/>
      <c r="S28" s="1"/>
      <c r="T28" s="1"/>
      <c r="U28" s="1"/>
      <c r="V28" s="1"/>
      <c r="W28" s="1"/>
      <c r="X28" s="1"/>
      <c r="Y28" s="1"/>
      <c r="Z28" s="1"/>
      <c r="AA28" s="1"/>
      <c r="AB28" s="1"/>
      <c r="AC28" s="1"/>
    </row>
    <row r="29" spans="1:29" ht="10.5" customHeight="1" thickTop="1" thickBot="1">
      <c r="A29" s="1"/>
      <c r="B29" s="824"/>
      <c r="C29" s="825"/>
      <c r="D29" s="825"/>
      <c r="E29" s="825"/>
      <c r="F29" s="825"/>
      <c r="G29" s="825"/>
      <c r="H29" s="825"/>
      <c r="I29" s="825"/>
      <c r="J29" s="825"/>
      <c r="K29" s="825"/>
      <c r="L29" s="825"/>
      <c r="M29" s="825"/>
      <c r="N29" s="825"/>
      <c r="O29" s="823"/>
      <c r="P29" s="1"/>
      <c r="Q29" s="1"/>
      <c r="R29" s="1"/>
      <c r="S29" s="1"/>
      <c r="T29" s="1"/>
      <c r="U29" s="1"/>
      <c r="V29" s="1"/>
      <c r="W29" s="1"/>
      <c r="X29" s="1"/>
      <c r="Y29" s="1"/>
      <c r="Z29" s="1"/>
      <c r="AA29" s="1"/>
      <c r="AB29" s="1"/>
      <c r="AC29" s="1"/>
    </row>
    <row r="30" spans="1:29" ht="4.5" customHeight="1" thickTop="1">
      <c r="A30" s="1"/>
      <c r="B30" s="826"/>
      <c r="C30" s="1328"/>
      <c r="D30" s="1328"/>
      <c r="E30" s="1328"/>
      <c r="F30" s="340"/>
      <c r="G30" s="340"/>
      <c r="H30" s="340"/>
      <c r="I30" s="340"/>
      <c r="J30" s="340"/>
      <c r="K30" s="340"/>
      <c r="L30" s="340"/>
      <c r="M30" s="340"/>
      <c r="N30" s="417"/>
      <c r="O30" s="827"/>
      <c r="P30" s="1"/>
      <c r="Q30" s="1"/>
      <c r="R30" s="1"/>
      <c r="S30" s="1"/>
      <c r="T30" s="1"/>
      <c r="U30" s="1"/>
      <c r="V30" s="1"/>
      <c r="W30" s="1"/>
      <c r="X30" s="1"/>
      <c r="Y30" s="1"/>
      <c r="Z30" s="1"/>
      <c r="AA30" s="1"/>
      <c r="AB30" s="1"/>
      <c r="AC30" s="1"/>
    </row>
    <row r="31" spans="1:29" ht="23.25">
      <c r="A31" s="1"/>
      <c r="B31" s="819" t="s">
        <v>174</v>
      </c>
      <c r="C31" s="8"/>
      <c r="D31" s="8"/>
      <c r="E31" s="8"/>
      <c r="F31" s="8"/>
      <c r="G31" s="8"/>
      <c r="H31" s="8"/>
      <c r="I31" s="8"/>
      <c r="J31" s="8"/>
      <c r="K31" s="8"/>
      <c r="L31" s="8"/>
      <c r="M31" s="8"/>
      <c r="N31" s="21"/>
      <c r="O31" s="632"/>
      <c r="P31" s="1"/>
      <c r="Q31" s="1"/>
      <c r="R31" s="1"/>
      <c r="S31" s="1"/>
      <c r="T31" s="1"/>
      <c r="U31" s="1"/>
      <c r="V31" s="1"/>
      <c r="W31" s="1"/>
      <c r="X31" s="1"/>
      <c r="Y31" s="1"/>
      <c r="Z31" s="1"/>
      <c r="AA31" s="1"/>
      <c r="AB31" s="1"/>
      <c r="AC31" s="1"/>
    </row>
    <row r="32" spans="1:29" ht="19.5">
      <c r="A32" s="1"/>
      <c r="B32" s="828"/>
      <c r="C32" s="910" t="s">
        <v>340</v>
      </c>
      <c r="D32" s="418"/>
      <c r="E32" s="418"/>
      <c r="F32" s="8"/>
      <c r="G32" s="8"/>
      <c r="H32" s="8"/>
      <c r="I32" s="8"/>
      <c r="J32" s="8"/>
      <c r="K32" s="8"/>
      <c r="L32" s="8"/>
      <c r="M32" s="8"/>
      <c r="N32" s="21"/>
      <c r="O32" s="632"/>
      <c r="P32" s="1"/>
      <c r="Q32" s="1"/>
      <c r="R32" s="1"/>
      <c r="S32" s="1"/>
      <c r="T32" s="1"/>
      <c r="U32" s="1"/>
      <c r="V32" s="1"/>
      <c r="W32" s="1"/>
      <c r="X32" s="1"/>
      <c r="Y32" s="1"/>
      <c r="Z32" s="1"/>
      <c r="AA32" s="1"/>
      <c r="AB32" s="1"/>
      <c r="AC32" s="1"/>
    </row>
    <row r="33" spans="1:29" ht="45.75" customHeight="1">
      <c r="A33" s="1"/>
      <c r="B33" s="1327" t="s">
        <v>341</v>
      </c>
      <c r="C33" s="919"/>
      <c r="D33" s="919"/>
      <c r="E33" s="919"/>
      <c r="F33" s="919"/>
      <c r="G33" s="919"/>
      <c r="H33" s="919"/>
      <c r="I33" s="919"/>
      <c r="J33" s="919"/>
      <c r="K33" s="919"/>
      <c r="L33" s="919"/>
      <c r="M33" s="919"/>
      <c r="N33" s="919"/>
      <c r="O33" s="632"/>
      <c r="P33" s="1"/>
      <c r="Q33" s="1"/>
      <c r="R33" s="1"/>
      <c r="S33" s="1"/>
      <c r="T33" s="1"/>
      <c r="U33" s="1"/>
      <c r="V33" s="1"/>
      <c r="W33" s="1"/>
      <c r="X33" s="1"/>
      <c r="Y33" s="1"/>
      <c r="Z33" s="1"/>
      <c r="AA33" s="1"/>
      <c r="AB33" s="1"/>
      <c r="AC33" s="1"/>
    </row>
    <row r="34" spans="1:29">
      <c r="A34" s="1"/>
      <c r="B34" s="631"/>
      <c r="C34" s="21"/>
      <c r="D34" s="21"/>
      <c r="E34" s="21"/>
      <c r="F34" s="21"/>
      <c r="G34" s="21"/>
      <c r="H34" s="21"/>
      <c r="I34" s="21"/>
      <c r="J34" s="21"/>
      <c r="K34" s="21"/>
      <c r="L34" s="21"/>
      <c r="M34" s="21"/>
      <c r="N34" s="21"/>
      <c r="O34" s="632"/>
      <c r="P34" s="1"/>
      <c r="Q34" s="1"/>
      <c r="R34" s="1"/>
      <c r="S34" s="1"/>
      <c r="T34" s="1"/>
      <c r="U34" s="1"/>
      <c r="V34" s="1"/>
      <c r="W34" s="1"/>
      <c r="X34" s="1"/>
      <c r="Y34" s="1"/>
      <c r="Z34" s="1"/>
      <c r="AA34" s="1"/>
      <c r="AB34" s="1"/>
      <c r="AC34" s="1"/>
    </row>
    <row r="35" spans="1:29">
      <c r="A35" s="1"/>
      <c r="B35" s="631"/>
      <c r="C35" s="21"/>
      <c r="D35" s="21"/>
      <c r="E35" s="21"/>
      <c r="F35" s="21"/>
      <c r="G35" s="21"/>
      <c r="H35" s="21"/>
      <c r="I35" s="21"/>
      <c r="J35" s="21"/>
      <c r="K35" s="21"/>
      <c r="L35" s="21"/>
      <c r="M35" s="21"/>
      <c r="N35" s="21"/>
      <c r="O35" s="632"/>
      <c r="P35" s="1"/>
      <c r="Q35" s="1"/>
      <c r="R35" s="1"/>
      <c r="S35" s="1"/>
      <c r="T35" s="1"/>
      <c r="U35" s="1"/>
      <c r="V35" s="1"/>
      <c r="W35" s="1"/>
      <c r="X35" s="1"/>
      <c r="Y35" s="1"/>
      <c r="Z35" s="1"/>
      <c r="AA35" s="1"/>
      <c r="AB35" s="1"/>
      <c r="AC35" s="1"/>
    </row>
    <row r="36" spans="1:29">
      <c r="A36" s="1"/>
      <c r="B36" s="631"/>
      <c r="C36" s="21"/>
      <c r="D36" s="21"/>
      <c r="E36" s="21"/>
      <c r="F36" s="21"/>
      <c r="G36" s="21"/>
      <c r="H36" s="21"/>
      <c r="I36" s="21"/>
      <c r="J36" s="21"/>
      <c r="K36" s="21"/>
      <c r="L36" s="21"/>
      <c r="M36" s="21"/>
      <c r="N36" s="21"/>
      <c r="O36" s="632"/>
      <c r="P36" s="1"/>
      <c r="Q36" s="1"/>
      <c r="R36" s="1"/>
      <c r="S36" s="1"/>
      <c r="T36" s="1"/>
      <c r="U36" s="1"/>
      <c r="V36" s="1"/>
      <c r="W36" s="1"/>
      <c r="X36" s="1"/>
      <c r="Y36" s="1"/>
      <c r="Z36" s="1"/>
      <c r="AA36" s="1"/>
      <c r="AB36" s="1"/>
      <c r="AC36" s="1"/>
    </row>
    <row r="37" spans="1:29">
      <c r="A37" s="1"/>
      <c r="B37" s="631"/>
      <c r="C37" s="21"/>
      <c r="D37" s="21"/>
      <c r="E37" s="21"/>
      <c r="F37" s="21"/>
      <c r="G37" s="21"/>
      <c r="H37" s="21"/>
      <c r="I37" s="21"/>
      <c r="J37" s="21"/>
      <c r="K37" s="21"/>
      <c r="L37" s="21"/>
      <c r="M37" s="21"/>
      <c r="N37" s="21"/>
      <c r="O37" s="632"/>
      <c r="P37" s="1"/>
      <c r="Q37" s="1"/>
      <c r="R37" s="1"/>
      <c r="S37" s="1"/>
      <c r="T37" s="1"/>
      <c r="U37" s="1"/>
      <c r="V37" s="1"/>
      <c r="W37" s="1"/>
      <c r="X37" s="1"/>
      <c r="Y37" s="1"/>
      <c r="Z37" s="1"/>
      <c r="AA37" s="1"/>
      <c r="AB37" s="1"/>
      <c r="AC37" s="1"/>
    </row>
    <row r="38" spans="1:29">
      <c r="A38" s="1"/>
      <c r="B38" s="631"/>
      <c r="C38" s="21"/>
      <c r="D38" s="21"/>
      <c r="E38" s="21"/>
      <c r="F38" s="21"/>
      <c r="G38" s="21"/>
      <c r="H38" s="21"/>
      <c r="I38" s="21"/>
      <c r="J38" s="21"/>
      <c r="K38" s="21"/>
      <c r="L38" s="21"/>
      <c r="M38" s="21"/>
      <c r="N38" s="21"/>
      <c r="O38" s="632"/>
      <c r="P38" s="1"/>
      <c r="Q38" s="1"/>
      <c r="R38" s="1"/>
      <c r="S38" s="1"/>
      <c r="T38" s="1"/>
      <c r="U38" s="1"/>
      <c r="V38" s="1"/>
      <c r="W38" s="1"/>
      <c r="X38" s="1"/>
      <c r="Y38" s="1"/>
      <c r="Z38" s="1"/>
      <c r="AA38" s="1"/>
      <c r="AB38" s="1"/>
      <c r="AC38" s="1"/>
    </row>
    <row r="39" spans="1:29">
      <c r="A39" s="1"/>
      <c r="B39" s="631"/>
      <c r="C39" s="21"/>
      <c r="D39" s="21"/>
      <c r="E39" s="21"/>
      <c r="F39" s="21"/>
      <c r="G39" s="21"/>
      <c r="H39" s="21"/>
      <c r="I39" s="21"/>
      <c r="J39" s="21"/>
      <c r="K39" s="21"/>
      <c r="L39" s="21"/>
      <c r="M39" s="21"/>
      <c r="N39" s="21"/>
      <c r="O39" s="632"/>
      <c r="P39" s="1"/>
      <c r="Q39" s="1"/>
      <c r="R39" s="1"/>
      <c r="S39" s="1"/>
      <c r="T39" s="1"/>
      <c r="U39" s="1"/>
      <c r="V39" s="1"/>
      <c r="W39" s="1"/>
      <c r="X39" s="1"/>
      <c r="Y39" s="1"/>
      <c r="Z39" s="1"/>
      <c r="AA39" s="1"/>
      <c r="AB39" s="1"/>
      <c r="AC39" s="1"/>
    </row>
    <row r="40" spans="1:29">
      <c r="A40" s="1"/>
      <c r="B40" s="631"/>
      <c r="C40" s="21"/>
      <c r="D40" s="21"/>
      <c r="E40" s="21"/>
      <c r="F40" s="21"/>
      <c r="G40" s="21"/>
      <c r="H40" s="21"/>
      <c r="I40" s="21"/>
      <c r="J40" s="21"/>
      <c r="K40" s="21"/>
      <c r="L40" s="21"/>
      <c r="M40" s="21"/>
      <c r="N40" s="21"/>
      <c r="O40" s="632"/>
      <c r="P40" s="1"/>
      <c r="Q40" s="1"/>
      <c r="R40" s="1"/>
      <c r="S40" s="1"/>
      <c r="T40" s="1"/>
      <c r="U40" s="1"/>
      <c r="V40" s="1"/>
      <c r="W40" s="1"/>
      <c r="X40" s="1"/>
      <c r="Y40" s="1"/>
      <c r="Z40" s="1"/>
      <c r="AA40" s="1"/>
      <c r="AB40" s="1"/>
      <c r="AC40" s="1"/>
    </row>
    <row r="41" spans="1:29">
      <c r="A41" s="1"/>
      <c r="B41" s="631"/>
      <c r="C41" s="21"/>
      <c r="D41" s="21"/>
      <c r="E41" s="21"/>
      <c r="F41" s="21"/>
      <c r="G41" s="21"/>
      <c r="H41" s="21"/>
      <c r="I41" s="21"/>
      <c r="J41" s="21"/>
      <c r="K41" s="21"/>
      <c r="L41" s="21"/>
      <c r="M41" s="21"/>
      <c r="N41" s="21"/>
      <c r="O41" s="632"/>
      <c r="P41" s="1"/>
      <c r="Q41" s="1"/>
      <c r="R41" s="1"/>
      <c r="S41" s="1"/>
      <c r="T41" s="1"/>
      <c r="U41" s="1"/>
      <c r="V41" s="1"/>
      <c r="W41" s="1"/>
      <c r="X41" s="1"/>
      <c r="Y41" s="1"/>
      <c r="Z41" s="1"/>
      <c r="AA41" s="1"/>
      <c r="AB41" s="1"/>
      <c r="AC41" s="1"/>
    </row>
    <row r="42" spans="1:29">
      <c r="A42" s="1"/>
      <c r="B42" s="631"/>
      <c r="C42" s="21"/>
      <c r="D42" s="21"/>
      <c r="E42" s="21"/>
      <c r="F42" s="21"/>
      <c r="G42" s="21"/>
      <c r="H42" s="21"/>
      <c r="I42" s="21"/>
      <c r="J42" s="21"/>
      <c r="K42" s="21"/>
      <c r="L42" s="21"/>
      <c r="M42" s="21"/>
      <c r="N42" s="21"/>
      <c r="O42" s="632"/>
      <c r="P42" s="1"/>
      <c r="Q42" s="1"/>
      <c r="R42" s="1"/>
      <c r="S42" s="1"/>
      <c r="T42" s="1"/>
      <c r="U42" s="1"/>
      <c r="V42" s="1"/>
      <c r="W42" s="1"/>
      <c r="X42" s="1"/>
      <c r="Y42" s="1"/>
      <c r="Z42" s="1"/>
      <c r="AA42" s="1"/>
      <c r="AB42" s="1"/>
      <c r="AC42" s="1"/>
    </row>
    <row r="43" spans="1:29">
      <c r="A43" s="1"/>
      <c r="B43" s="631"/>
      <c r="C43" s="21"/>
      <c r="D43" s="21"/>
      <c r="E43" s="21"/>
      <c r="F43" s="21"/>
      <c r="G43" s="21"/>
      <c r="H43" s="21"/>
      <c r="I43" s="21"/>
      <c r="J43" s="21"/>
      <c r="K43" s="21"/>
      <c r="L43" s="21"/>
      <c r="M43" s="21"/>
      <c r="N43" s="21"/>
      <c r="O43" s="632"/>
      <c r="P43" s="1"/>
      <c r="Q43" s="1"/>
      <c r="R43" s="1"/>
      <c r="S43" s="1"/>
      <c r="T43" s="1"/>
      <c r="U43" s="1"/>
      <c r="V43" s="1"/>
      <c r="W43" s="1"/>
      <c r="X43" s="1"/>
      <c r="Y43" s="1"/>
      <c r="Z43" s="1"/>
      <c r="AA43" s="1"/>
      <c r="AB43" s="1"/>
      <c r="AC43" s="1"/>
    </row>
    <row r="44" spans="1:29">
      <c r="A44" s="1"/>
      <c r="B44" s="631"/>
      <c r="C44" s="21"/>
      <c r="D44" s="21"/>
      <c r="E44" s="21"/>
      <c r="F44" s="21"/>
      <c r="G44" s="21"/>
      <c r="H44" s="21"/>
      <c r="I44" s="21"/>
      <c r="J44" s="21"/>
      <c r="K44" s="21"/>
      <c r="L44" s="21"/>
      <c r="M44" s="21"/>
      <c r="N44" s="21"/>
      <c r="O44" s="632"/>
      <c r="P44" s="1"/>
      <c r="Q44" s="1"/>
      <c r="R44" s="1"/>
      <c r="S44" s="1"/>
      <c r="T44" s="1"/>
      <c r="U44" s="1"/>
      <c r="V44" s="1"/>
      <c r="W44" s="1"/>
      <c r="X44" s="1"/>
      <c r="Y44" s="1"/>
      <c r="Z44" s="1"/>
      <c r="AA44" s="1"/>
      <c r="AB44" s="1"/>
      <c r="AC44" s="1"/>
    </row>
    <row r="45" spans="1:29">
      <c r="A45" s="1"/>
      <c r="B45" s="631"/>
      <c r="C45" s="21"/>
      <c r="D45" s="21"/>
      <c r="E45" s="21"/>
      <c r="F45" s="21"/>
      <c r="G45" s="21"/>
      <c r="H45" s="21"/>
      <c r="I45" s="21"/>
      <c r="J45" s="21"/>
      <c r="K45" s="21"/>
      <c r="L45" s="21"/>
      <c r="M45" s="21"/>
      <c r="N45" s="21"/>
      <c r="O45" s="632"/>
      <c r="P45" s="1"/>
      <c r="Q45" s="1"/>
      <c r="R45" s="1"/>
      <c r="S45" s="1"/>
      <c r="T45" s="1"/>
      <c r="U45" s="1"/>
      <c r="V45" s="1"/>
      <c r="W45" s="1"/>
      <c r="X45" s="1"/>
      <c r="Y45" s="1"/>
      <c r="Z45" s="1"/>
      <c r="AA45" s="1"/>
      <c r="AB45" s="1"/>
      <c r="AC45" s="1"/>
    </row>
    <row r="46" spans="1:29">
      <c r="A46" s="1"/>
      <c r="B46" s="631"/>
      <c r="C46" s="21"/>
      <c r="D46" s="21"/>
      <c r="E46" s="21"/>
      <c r="F46" s="21"/>
      <c r="G46" s="21"/>
      <c r="H46" s="21"/>
      <c r="I46" s="21"/>
      <c r="J46" s="21"/>
      <c r="K46" s="21"/>
      <c r="L46" s="21"/>
      <c r="M46" s="21"/>
      <c r="N46" s="21"/>
      <c r="O46" s="632"/>
      <c r="P46" s="1"/>
      <c r="Q46" s="1"/>
      <c r="R46" s="1"/>
      <c r="S46" s="1"/>
      <c r="T46" s="1"/>
      <c r="U46" s="1"/>
      <c r="V46" s="1"/>
      <c r="W46" s="1"/>
      <c r="X46" s="1"/>
      <c r="Y46" s="1"/>
      <c r="Z46" s="1"/>
      <c r="AA46" s="1"/>
      <c r="AB46" s="1"/>
      <c r="AC46" s="1"/>
    </row>
    <row r="47" spans="1:29">
      <c r="A47" s="1"/>
      <c r="B47" s="631"/>
      <c r="C47" s="21"/>
      <c r="D47" s="21"/>
      <c r="E47" s="21"/>
      <c r="F47" s="21"/>
      <c r="G47" s="21"/>
      <c r="H47" s="21"/>
      <c r="I47" s="21"/>
      <c r="J47" s="21"/>
      <c r="K47" s="21"/>
      <c r="L47" s="21"/>
      <c r="M47" s="21"/>
      <c r="N47" s="21"/>
      <c r="O47" s="632"/>
      <c r="P47" s="1"/>
      <c r="Q47" s="1"/>
      <c r="R47" s="1"/>
      <c r="S47" s="1"/>
      <c r="T47" s="1"/>
      <c r="U47" s="1"/>
      <c r="V47" s="1"/>
      <c r="W47" s="1"/>
      <c r="X47" s="1"/>
      <c r="Y47" s="1"/>
      <c r="Z47" s="1"/>
      <c r="AA47" s="1"/>
      <c r="AB47" s="1"/>
      <c r="AC47" s="1"/>
    </row>
    <row r="48" spans="1:29">
      <c r="A48" s="1"/>
      <c r="B48" s="631"/>
      <c r="C48" s="21"/>
      <c r="D48" s="21"/>
      <c r="E48" s="21"/>
      <c r="F48" s="21"/>
      <c r="G48" s="21"/>
      <c r="H48" s="21"/>
      <c r="I48" s="21"/>
      <c r="J48" s="21"/>
      <c r="K48" s="21"/>
      <c r="L48" s="21"/>
      <c r="M48" s="21"/>
      <c r="N48" s="21"/>
      <c r="O48" s="632"/>
      <c r="P48" s="1"/>
      <c r="Q48" s="1"/>
      <c r="R48" s="1"/>
      <c r="S48" s="1"/>
      <c r="T48" s="1"/>
      <c r="U48" s="1"/>
      <c r="V48" s="1"/>
      <c r="W48" s="1"/>
      <c r="X48" s="1"/>
      <c r="Y48" s="1"/>
      <c r="Z48" s="1"/>
      <c r="AA48" s="1"/>
      <c r="AB48" s="1"/>
      <c r="AC48" s="1"/>
    </row>
    <row r="49" spans="1:29">
      <c r="A49" s="1"/>
      <c r="B49" s="631"/>
      <c r="C49" s="21"/>
      <c r="D49" s="21"/>
      <c r="E49" s="21"/>
      <c r="F49" s="21"/>
      <c r="G49" s="21"/>
      <c r="H49" s="21"/>
      <c r="I49" s="21"/>
      <c r="J49" s="21"/>
      <c r="K49" s="21"/>
      <c r="L49" s="21"/>
      <c r="M49" s="21"/>
      <c r="N49" s="21"/>
      <c r="O49" s="632"/>
      <c r="P49" s="1"/>
      <c r="Q49" s="1"/>
      <c r="R49" s="1"/>
      <c r="S49" s="1"/>
      <c r="T49" s="1"/>
      <c r="U49" s="1"/>
      <c r="V49" s="1"/>
      <c r="W49" s="1"/>
      <c r="X49" s="1"/>
      <c r="Y49" s="1"/>
      <c r="Z49" s="1"/>
      <c r="AA49" s="1"/>
      <c r="AB49" s="1"/>
      <c r="AC49" s="1"/>
    </row>
    <row r="50" spans="1:29">
      <c r="A50" s="1"/>
      <c r="B50" s="631"/>
      <c r="C50" s="21"/>
      <c r="D50" s="21"/>
      <c r="E50" s="21"/>
      <c r="F50" s="21"/>
      <c r="G50" s="21"/>
      <c r="H50" s="21"/>
      <c r="I50" s="21"/>
      <c r="J50" s="21"/>
      <c r="K50" s="21"/>
      <c r="L50" s="21"/>
      <c r="M50" s="21"/>
      <c r="N50" s="21"/>
      <c r="O50" s="632"/>
      <c r="P50" s="1"/>
      <c r="Q50" s="1"/>
      <c r="R50" s="1"/>
      <c r="S50" s="1"/>
      <c r="T50" s="1"/>
      <c r="U50" s="1"/>
      <c r="V50" s="1"/>
      <c r="W50" s="1"/>
      <c r="X50" s="1"/>
      <c r="Y50" s="1"/>
      <c r="Z50" s="1"/>
      <c r="AA50" s="1"/>
      <c r="AB50" s="1"/>
      <c r="AC50" s="1"/>
    </row>
    <row r="51" spans="1:29">
      <c r="A51" s="1"/>
      <c r="B51" s="631"/>
      <c r="C51" s="21"/>
      <c r="D51" s="21"/>
      <c r="E51" s="21"/>
      <c r="F51" s="21"/>
      <c r="G51" s="21"/>
      <c r="H51" s="21"/>
      <c r="I51" s="21"/>
      <c r="J51" s="21"/>
      <c r="K51" s="21"/>
      <c r="L51" s="21"/>
      <c r="M51" s="21"/>
      <c r="N51" s="21"/>
      <c r="O51" s="632"/>
      <c r="P51" s="1"/>
      <c r="Q51" s="1"/>
      <c r="R51" s="1"/>
      <c r="S51" s="1"/>
      <c r="T51" s="1"/>
      <c r="U51" s="1"/>
      <c r="V51" s="1"/>
      <c r="W51" s="1"/>
      <c r="X51" s="1"/>
      <c r="Y51" s="1"/>
      <c r="Z51" s="1"/>
      <c r="AA51" s="1"/>
      <c r="AB51" s="1"/>
      <c r="AC51" s="1"/>
    </row>
    <row r="52" spans="1:29">
      <c r="A52" s="1"/>
      <c r="B52" s="631"/>
      <c r="C52" s="21"/>
      <c r="D52" s="21"/>
      <c r="E52" s="21"/>
      <c r="F52" s="21"/>
      <c r="G52" s="21"/>
      <c r="H52" s="21"/>
      <c r="I52" s="21"/>
      <c r="J52" s="21"/>
      <c r="K52" s="21"/>
      <c r="L52" s="21"/>
      <c r="M52" s="21"/>
      <c r="N52" s="21"/>
      <c r="O52" s="632"/>
      <c r="P52" s="1"/>
      <c r="Q52" s="1"/>
      <c r="R52" s="1"/>
      <c r="S52" s="1"/>
      <c r="T52" s="1"/>
      <c r="U52" s="1"/>
      <c r="V52" s="1"/>
      <c r="W52" s="1"/>
      <c r="X52" s="1"/>
      <c r="Y52" s="1"/>
      <c r="Z52" s="1"/>
      <c r="AA52" s="1"/>
      <c r="AB52" s="1"/>
      <c r="AC52" s="1"/>
    </row>
    <row r="53" spans="1:29">
      <c r="A53" s="1"/>
      <c r="B53" s="631"/>
      <c r="C53" s="21"/>
      <c r="D53" s="21"/>
      <c r="E53" s="21"/>
      <c r="F53" s="21"/>
      <c r="G53" s="21"/>
      <c r="H53" s="21"/>
      <c r="I53" s="21"/>
      <c r="J53" s="21"/>
      <c r="K53" s="21"/>
      <c r="L53" s="21"/>
      <c r="M53" s="21"/>
      <c r="N53" s="21"/>
      <c r="O53" s="632"/>
      <c r="P53" s="1"/>
      <c r="Q53" s="1"/>
      <c r="R53" s="1"/>
      <c r="S53" s="1"/>
      <c r="T53" s="1"/>
      <c r="U53" s="1"/>
      <c r="V53" s="1"/>
      <c r="W53" s="1"/>
      <c r="X53" s="1"/>
      <c r="Y53" s="1"/>
      <c r="Z53" s="1"/>
      <c r="AA53" s="1"/>
      <c r="AB53" s="1"/>
      <c r="AC53" s="1"/>
    </row>
    <row r="54" spans="1:29">
      <c r="A54" s="1"/>
      <c r="B54" s="631"/>
      <c r="C54" s="21"/>
      <c r="D54" s="21"/>
      <c r="E54" s="21"/>
      <c r="F54" s="21"/>
      <c r="G54" s="21"/>
      <c r="H54" s="21"/>
      <c r="I54" s="21"/>
      <c r="J54" s="21"/>
      <c r="K54" s="21"/>
      <c r="L54" s="21"/>
      <c r="M54" s="21"/>
      <c r="N54" s="21"/>
      <c r="O54" s="632"/>
      <c r="P54" s="1"/>
      <c r="Q54" s="1"/>
      <c r="R54" s="1"/>
      <c r="S54" s="1"/>
      <c r="T54" s="1"/>
      <c r="U54" s="1"/>
      <c r="V54" s="1"/>
      <c r="W54" s="1"/>
      <c r="X54" s="1"/>
      <c r="Y54" s="1"/>
      <c r="Z54" s="1"/>
      <c r="AA54" s="1"/>
      <c r="AB54" s="1"/>
      <c r="AC54" s="1"/>
    </row>
    <row r="55" spans="1:29">
      <c r="A55" s="1"/>
      <c r="B55" s="631"/>
      <c r="C55" s="21"/>
      <c r="D55" s="21"/>
      <c r="E55" s="21"/>
      <c r="F55" s="21"/>
      <c r="G55" s="21"/>
      <c r="H55" s="21"/>
      <c r="I55" s="21"/>
      <c r="J55" s="21"/>
      <c r="K55" s="21"/>
      <c r="L55" s="21"/>
      <c r="M55" s="21"/>
      <c r="N55" s="21"/>
      <c r="O55" s="632"/>
      <c r="P55" s="1"/>
      <c r="Q55" s="1"/>
      <c r="R55" s="1"/>
      <c r="S55" s="1"/>
      <c r="T55" s="1"/>
      <c r="U55" s="1"/>
      <c r="V55" s="1"/>
      <c r="W55" s="1"/>
      <c r="X55" s="1"/>
      <c r="Y55" s="1"/>
      <c r="Z55" s="1"/>
      <c r="AA55" s="1"/>
      <c r="AB55" s="1"/>
      <c r="AC55" s="1"/>
    </row>
    <row r="56" spans="1:29">
      <c r="A56" s="1"/>
      <c r="B56" s="631"/>
      <c r="C56" s="21"/>
      <c r="D56" s="21"/>
      <c r="E56" s="21"/>
      <c r="F56" s="21"/>
      <c r="G56" s="21"/>
      <c r="H56" s="21"/>
      <c r="I56" s="21"/>
      <c r="J56" s="21"/>
      <c r="K56" s="21"/>
      <c r="L56" s="21"/>
      <c r="M56" s="21"/>
      <c r="N56" s="21"/>
      <c r="O56" s="632"/>
      <c r="P56" s="1"/>
      <c r="Q56" s="1"/>
      <c r="R56" s="1"/>
      <c r="S56" s="1"/>
      <c r="T56" s="1"/>
      <c r="U56" s="1"/>
      <c r="V56" s="1"/>
      <c r="W56" s="1"/>
      <c r="X56" s="1"/>
      <c r="Y56" s="1"/>
      <c r="Z56" s="1"/>
      <c r="AA56" s="1"/>
      <c r="AB56" s="1"/>
      <c r="AC56" s="1"/>
    </row>
    <row r="57" spans="1:29">
      <c r="A57" s="1"/>
      <c r="B57" s="631"/>
      <c r="C57" s="21"/>
      <c r="D57" s="21"/>
      <c r="E57" s="21"/>
      <c r="F57" s="21"/>
      <c r="G57" s="21"/>
      <c r="H57" s="21"/>
      <c r="I57" s="21"/>
      <c r="J57" s="21"/>
      <c r="K57" s="21"/>
      <c r="L57" s="21"/>
      <c r="M57" s="21"/>
      <c r="N57" s="21"/>
      <c r="O57" s="632"/>
      <c r="P57" s="1"/>
      <c r="Q57" s="1"/>
      <c r="R57" s="1"/>
      <c r="S57" s="1"/>
      <c r="T57" s="1"/>
      <c r="U57" s="1"/>
      <c r="V57" s="1"/>
      <c r="W57" s="1"/>
      <c r="X57" s="1"/>
      <c r="Y57" s="1"/>
      <c r="Z57" s="1"/>
      <c r="AA57" s="1"/>
      <c r="AB57" s="1"/>
      <c r="AC57" s="1"/>
    </row>
    <row r="58" spans="1:29" ht="13.5" thickBot="1">
      <c r="A58" s="1"/>
      <c r="B58" s="631"/>
      <c r="C58" s="21"/>
      <c r="D58" s="21"/>
      <c r="E58" s="21"/>
      <c r="F58" s="21"/>
      <c r="G58" s="21"/>
      <c r="H58" s="21"/>
      <c r="I58" s="21"/>
      <c r="J58" s="21"/>
      <c r="K58" s="21"/>
      <c r="L58" s="21"/>
      <c r="M58" s="21"/>
      <c r="N58" s="21"/>
      <c r="O58" s="632"/>
      <c r="P58" s="1"/>
      <c r="Q58" s="1"/>
      <c r="R58" s="1"/>
      <c r="S58" s="1"/>
      <c r="T58" s="1"/>
      <c r="U58" s="1"/>
      <c r="V58" s="1"/>
      <c r="W58" s="1"/>
      <c r="X58" s="1"/>
      <c r="Y58" s="1"/>
      <c r="Z58" s="1"/>
      <c r="AA58" s="1"/>
      <c r="AB58" s="1"/>
      <c r="AC58" s="1"/>
    </row>
    <row r="59" spans="1:29" ht="9.75" customHeight="1" thickTop="1">
      <c r="A59" s="1"/>
      <c r="B59" s="826"/>
      <c r="C59" s="1328"/>
      <c r="D59" s="1328"/>
      <c r="E59" s="1328"/>
      <c r="F59" s="340"/>
      <c r="G59" s="340"/>
      <c r="H59" s="340"/>
      <c r="I59" s="340"/>
      <c r="J59" s="340"/>
      <c r="K59" s="340"/>
      <c r="L59" s="340"/>
      <c r="M59" s="340"/>
      <c r="N59" s="417"/>
      <c r="O59" s="827"/>
      <c r="P59" s="1"/>
      <c r="Q59" s="1"/>
      <c r="R59" s="1"/>
      <c r="S59" s="1"/>
      <c r="T59" s="1"/>
      <c r="U59" s="1"/>
      <c r="V59" s="1"/>
      <c r="W59" s="1"/>
      <c r="X59" s="1"/>
      <c r="Y59" s="1"/>
      <c r="Z59" s="1"/>
      <c r="AA59" s="1"/>
      <c r="AB59" s="1"/>
      <c r="AC59" s="1"/>
    </row>
    <row r="60" spans="1:29" ht="23.25">
      <c r="A60" s="1"/>
      <c r="B60" s="819" t="s">
        <v>175</v>
      </c>
      <c r="C60" s="21"/>
      <c r="D60" s="21"/>
      <c r="E60" s="21"/>
      <c r="F60" s="21"/>
      <c r="G60" s="21"/>
      <c r="H60" s="21"/>
      <c r="I60" s="21"/>
      <c r="J60" s="21"/>
      <c r="K60" s="21"/>
      <c r="L60" s="21"/>
      <c r="M60" s="21"/>
      <c r="N60" s="21"/>
      <c r="O60" s="632"/>
      <c r="P60" s="1"/>
      <c r="Q60" s="1"/>
      <c r="R60" s="1"/>
      <c r="S60" s="1"/>
      <c r="T60" s="1"/>
      <c r="U60" s="1"/>
      <c r="V60" s="1"/>
      <c r="W60" s="1"/>
      <c r="X60" s="1"/>
      <c r="Y60" s="1"/>
      <c r="Z60" s="1"/>
      <c r="AA60" s="1"/>
      <c r="AB60" s="1"/>
      <c r="AC60" s="1"/>
    </row>
    <row r="61" spans="1:29" ht="15">
      <c r="A61" s="1"/>
      <c r="B61" s="631"/>
      <c r="C61" s="421" t="s">
        <v>342</v>
      </c>
      <c r="D61" s="21"/>
      <c r="E61" s="21"/>
      <c r="F61" s="21"/>
      <c r="G61" s="21"/>
      <c r="H61" s="21"/>
      <c r="I61" s="21"/>
      <c r="J61" s="786"/>
      <c r="K61" s="786"/>
      <c r="L61" s="21"/>
      <c r="M61" s="21"/>
      <c r="N61" s="786"/>
      <c r="O61" s="632"/>
      <c r="P61" s="1"/>
      <c r="Q61" s="1"/>
      <c r="R61" s="1"/>
      <c r="S61" s="1"/>
      <c r="T61" s="1"/>
      <c r="U61" s="1"/>
      <c r="V61" s="1"/>
      <c r="W61" s="1"/>
      <c r="X61" s="1"/>
      <c r="Y61" s="1"/>
      <c r="Z61" s="1"/>
      <c r="AA61" s="1"/>
      <c r="AB61" s="1"/>
      <c r="AC61" s="1"/>
    </row>
    <row r="62" spans="1:29" ht="18.75">
      <c r="A62" s="1"/>
      <c r="B62" s="631"/>
      <c r="C62" s="453" t="str">
        <f>I24</f>
        <v/>
      </c>
      <c r="D62" s="7" t="s">
        <v>176</v>
      </c>
      <c r="E62" s="419"/>
      <c r="F62" s="21"/>
      <c r="G62" s="21"/>
      <c r="H62" s="21"/>
      <c r="I62" s="21"/>
      <c r="J62" s="21"/>
      <c r="K62" s="21"/>
      <c r="L62" s="21"/>
      <c r="M62" s="21"/>
      <c r="N62" s="21"/>
      <c r="O62" s="632"/>
      <c r="P62" s="1"/>
      <c r="Q62" s="1"/>
      <c r="R62" s="1"/>
      <c r="S62" s="1"/>
      <c r="T62" s="1"/>
      <c r="U62" s="1"/>
      <c r="V62" s="1"/>
      <c r="W62" s="1"/>
      <c r="X62" s="1"/>
      <c r="Y62" s="1"/>
      <c r="Z62" s="1"/>
      <c r="AA62" s="1"/>
      <c r="AB62" s="1"/>
      <c r="AC62" s="1"/>
    </row>
    <row r="63" spans="1:29" ht="18.75">
      <c r="A63" s="1"/>
      <c r="B63" s="631"/>
      <c r="C63" s="420"/>
      <c r="D63" s="7"/>
      <c r="E63" s="419"/>
      <c r="F63" s="21"/>
      <c r="G63" s="21"/>
      <c r="H63" s="21"/>
      <c r="I63" s="21"/>
      <c r="J63" s="21"/>
      <c r="K63" s="21"/>
      <c r="L63" s="21"/>
      <c r="M63" s="21"/>
      <c r="N63" s="21"/>
      <c r="O63" s="632"/>
      <c r="P63" s="1"/>
      <c r="Q63" s="1"/>
      <c r="R63" s="1"/>
      <c r="S63" s="1"/>
      <c r="T63" s="1"/>
      <c r="U63" s="1"/>
      <c r="V63" s="1"/>
      <c r="W63" s="1"/>
      <c r="X63" s="1"/>
      <c r="Y63" s="1"/>
      <c r="Z63" s="1"/>
      <c r="AA63" s="1"/>
      <c r="AB63" s="1"/>
      <c r="AC63" s="1"/>
    </row>
    <row r="64" spans="1:29" ht="19.5">
      <c r="A64" s="1"/>
      <c r="B64" s="631"/>
      <c r="C64" s="421" t="s">
        <v>177</v>
      </c>
      <c r="D64" s="7"/>
      <c r="E64" s="425"/>
      <c r="F64" s="7"/>
      <c r="G64" s="450" t="str">
        <f>IF(C62="", "", C62/'Methodology Notes'!F65*'Methodology Notes'!F73)</f>
        <v/>
      </c>
      <c r="H64" s="7" t="s">
        <v>181</v>
      </c>
      <c r="I64" s="7"/>
      <c r="J64" s="7"/>
      <c r="K64" s="7"/>
      <c r="L64" s="7"/>
      <c r="M64" s="7"/>
      <c r="N64" s="21"/>
      <c r="O64" s="632"/>
      <c r="P64" s="1"/>
      <c r="Q64" s="1"/>
      <c r="R64" s="1"/>
      <c r="S64" s="1"/>
      <c r="T64" s="1"/>
      <c r="U64" s="1"/>
      <c r="V64" s="1"/>
      <c r="W64" s="1"/>
      <c r="X64" s="1"/>
      <c r="Y64" s="1"/>
      <c r="Z64" s="1"/>
      <c r="AA64" s="1"/>
      <c r="AB64" s="1"/>
      <c r="AC64" s="1"/>
    </row>
    <row r="65" spans="1:29" ht="18.75">
      <c r="A65" s="1"/>
      <c r="B65" s="631"/>
      <c r="C65" s="421"/>
      <c r="D65" s="7"/>
      <c r="E65" s="425"/>
      <c r="F65" s="7"/>
      <c r="G65" s="450"/>
      <c r="H65" s="7"/>
      <c r="I65" s="7"/>
      <c r="J65" s="7"/>
      <c r="K65" s="7"/>
      <c r="L65" s="7"/>
      <c r="M65" s="7"/>
      <c r="N65" s="21"/>
      <c r="O65" s="632"/>
      <c r="P65" s="1"/>
      <c r="Q65" s="1"/>
      <c r="R65" s="1"/>
      <c r="S65" s="1"/>
      <c r="T65" s="1"/>
      <c r="U65" s="1"/>
      <c r="V65" s="1"/>
      <c r="W65" s="1"/>
      <c r="X65" s="1"/>
      <c r="Y65" s="1"/>
      <c r="Z65" s="1"/>
      <c r="AA65" s="1"/>
      <c r="AB65" s="1"/>
      <c r="AC65" s="1"/>
    </row>
    <row r="66" spans="1:29" ht="19.5">
      <c r="A66" s="1"/>
      <c r="B66" s="631"/>
      <c r="C66" s="421" t="s">
        <v>178</v>
      </c>
      <c r="D66" s="7"/>
      <c r="E66" s="7"/>
      <c r="F66" s="7"/>
      <c r="G66" s="452" t="str">
        <f>IF(C62="", "", C62/'Electricity Info'!G24/('Methodology Notes'!G77/'Methodology Notes'!H18))</f>
        <v/>
      </c>
      <c r="H66" s="7" t="s">
        <v>227</v>
      </c>
      <c r="I66" s="7"/>
      <c r="J66" s="7"/>
      <c r="K66" s="7"/>
      <c r="L66" s="7"/>
      <c r="M66" s="7"/>
      <c r="N66" s="21"/>
      <c r="O66" s="632"/>
      <c r="P66" s="1"/>
      <c r="Q66" s="1"/>
      <c r="R66" s="1"/>
      <c r="S66" s="1"/>
      <c r="T66" s="1"/>
      <c r="U66" s="1"/>
      <c r="V66" s="1"/>
      <c r="W66" s="1"/>
      <c r="X66" s="1"/>
      <c r="Y66" s="1"/>
      <c r="Z66" s="1"/>
      <c r="AA66" s="1"/>
      <c r="AB66" s="1"/>
      <c r="AC66" s="1"/>
    </row>
    <row r="67" spans="1:29" ht="18.75">
      <c r="A67" s="1"/>
      <c r="B67" s="631"/>
      <c r="C67" s="421"/>
      <c r="D67" s="7"/>
      <c r="E67" s="7"/>
      <c r="F67" s="7"/>
      <c r="G67" s="452"/>
      <c r="H67" s="7"/>
      <c r="I67" s="7"/>
      <c r="J67" s="7"/>
      <c r="K67" s="7"/>
      <c r="L67" s="7"/>
      <c r="M67" s="7"/>
      <c r="N67" s="21"/>
      <c r="O67" s="632"/>
      <c r="P67" s="1"/>
      <c r="Q67" s="1"/>
      <c r="R67" s="1"/>
      <c r="S67" s="1"/>
      <c r="T67" s="1"/>
      <c r="U67" s="1"/>
      <c r="V67" s="1"/>
      <c r="W67" s="1"/>
      <c r="X67" s="1"/>
      <c r="Y67" s="1"/>
      <c r="Z67" s="1"/>
      <c r="AA67" s="1"/>
      <c r="AB67" s="1"/>
      <c r="AC67" s="1"/>
    </row>
    <row r="68" spans="1:29" ht="19.5">
      <c r="A68" s="1"/>
      <c r="B68" s="631"/>
      <c r="C68" s="421" t="s">
        <v>179</v>
      </c>
      <c r="D68" s="7"/>
      <c r="E68" s="7"/>
      <c r="F68" s="7"/>
      <c r="G68" s="451" t="str">
        <f>IF(C62="", "", C62/'Methodology Notes'!M74)</f>
        <v/>
      </c>
      <c r="H68" s="7" t="s">
        <v>180</v>
      </c>
      <c r="I68" s="7"/>
      <c r="J68" s="7"/>
      <c r="K68" s="7"/>
      <c r="L68" s="7"/>
      <c r="M68" s="7"/>
      <c r="N68" s="21"/>
      <c r="O68" s="632"/>
      <c r="P68" s="1"/>
      <c r="Q68" s="1"/>
      <c r="R68" s="1"/>
      <c r="S68" s="1"/>
      <c r="T68" s="1"/>
      <c r="U68" s="1"/>
      <c r="V68" s="1"/>
      <c r="W68" s="1"/>
      <c r="X68" s="1"/>
      <c r="Y68" s="1"/>
      <c r="Z68" s="1"/>
      <c r="AA68" s="1"/>
      <c r="AB68" s="1"/>
      <c r="AC68" s="1"/>
    </row>
    <row r="69" spans="1:29" ht="15">
      <c r="A69" s="1"/>
      <c r="B69" s="631"/>
      <c r="C69" s="7"/>
      <c r="D69" s="7"/>
      <c r="E69" s="786"/>
      <c r="F69" s="7"/>
      <c r="G69" s="7"/>
      <c r="H69" s="7"/>
      <c r="I69" s="7"/>
      <c r="J69" s="7"/>
      <c r="K69" s="7"/>
      <c r="L69" s="7"/>
      <c r="M69" s="7"/>
      <c r="N69" s="21"/>
      <c r="O69" s="632"/>
      <c r="P69" s="1"/>
      <c r="Q69" s="1"/>
      <c r="R69" s="1"/>
      <c r="S69" s="1"/>
      <c r="T69" s="1"/>
      <c r="U69" s="1"/>
      <c r="V69" s="1"/>
      <c r="W69" s="1"/>
      <c r="X69" s="1"/>
      <c r="Y69" s="1"/>
      <c r="Z69" s="1"/>
      <c r="AA69" s="1"/>
      <c r="AB69" s="1"/>
      <c r="AC69" s="1"/>
    </row>
    <row r="70" spans="1:29" ht="15">
      <c r="A70" s="1"/>
      <c r="B70" s="631"/>
      <c r="C70" s="7"/>
      <c r="D70" s="7"/>
      <c r="E70" s="7"/>
      <c r="F70" s="7"/>
      <c r="G70" s="7"/>
      <c r="H70" s="7"/>
      <c r="I70" s="7"/>
      <c r="J70" s="7"/>
      <c r="K70" s="7"/>
      <c r="L70" s="7"/>
      <c r="M70" s="7"/>
      <c r="N70" s="21"/>
      <c r="O70" s="632"/>
      <c r="P70" s="1"/>
      <c r="Q70" s="1"/>
      <c r="R70" s="1"/>
      <c r="S70" s="1"/>
      <c r="T70" s="1"/>
      <c r="U70" s="1"/>
      <c r="V70" s="1"/>
      <c r="W70" s="1"/>
      <c r="X70" s="1"/>
      <c r="Y70" s="1"/>
      <c r="Z70" s="1"/>
      <c r="AA70" s="1"/>
      <c r="AB70" s="1"/>
      <c r="AC70" s="1"/>
    </row>
    <row r="71" spans="1:29" ht="13.5" thickBot="1">
      <c r="A71" s="1"/>
      <c r="B71" s="815"/>
      <c r="C71" s="639"/>
      <c r="D71" s="639"/>
      <c r="E71" s="639"/>
      <c r="F71" s="639"/>
      <c r="G71" s="639"/>
      <c r="H71" s="639"/>
      <c r="I71" s="639"/>
      <c r="J71" s="639"/>
      <c r="K71" s="639"/>
      <c r="L71" s="639"/>
      <c r="M71" s="639"/>
      <c r="N71" s="639"/>
      <c r="O71" s="640"/>
      <c r="P71" s="1"/>
      <c r="Q71" s="1"/>
      <c r="R71" s="1"/>
      <c r="S71" s="1"/>
      <c r="T71" s="1"/>
      <c r="U71" s="1"/>
      <c r="V71" s="1"/>
      <c r="W71" s="1"/>
      <c r="X71" s="1"/>
      <c r="Y71" s="1"/>
      <c r="Z71" s="1"/>
      <c r="AA71" s="1"/>
      <c r="AB71" s="1"/>
      <c r="AC71" s="1"/>
    </row>
    <row r="72" spans="1:29" ht="13.5" thickTop="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c r="A73" s="1"/>
      <c r="B73" s="338" t="s">
        <v>313</v>
      </c>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c r="A74" s="1"/>
      <c r="B74" s="338" t="s">
        <v>312</v>
      </c>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2.75" hidden="1" customHeight="1"/>
    <row r="102" spans="1:29" ht="12.75" hidden="1" customHeight="1"/>
    <row r="103" spans="1:29" ht="12.75" hidden="1" customHeight="1"/>
    <row r="104" spans="1:29" ht="12.75" hidden="1" customHeight="1"/>
    <row r="105" spans="1:29" ht="12.75" hidden="1" customHeight="1"/>
    <row r="106" spans="1:29" ht="12.75" hidden="1" customHeight="1"/>
    <row r="107" spans="1:29" ht="12.75" hidden="1" customHeight="1"/>
    <row r="108" spans="1:29" ht="12.75" hidden="1" customHeight="1"/>
    <row r="109" spans="1:29" ht="12.75" hidden="1" customHeight="1"/>
    <row r="110" spans="1:29" ht="12.75" hidden="1" customHeight="1"/>
    <row r="111" spans="1:29" ht="12.75" hidden="1" customHeight="1"/>
    <row r="112" spans="1:29" ht="12.75" hidden="1" customHeight="1"/>
    <row r="113" ht="12.75" hidden="1" customHeight="1"/>
    <row r="114" ht="12.75" hidden="1" customHeight="1"/>
    <row r="115" ht="12.75" hidden="1" customHeight="1"/>
    <row r="116" ht="12.75" hidden="1" customHeight="1"/>
    <row r="117" ht="12.75" hidden="1" customHeight="1"/>
    <row r="118" ht="12.75" hidden="1" customHeight="1"/>
    <row r="119" ht="12.75" hidden="1" customHeight="1"/>
    <row r="120" ht="12.75" hidden="1" customHeight="1"/>
    <row r="121" ht="12.75" hidden="1" customHeight="1"/>
    <row r="122" ht="12.75" hidden="1" customHeight="1"/>
    <row r="123" ht="12.75" hidden="1" customHeight="1"/>
    <row r="124" ht="12.75" hidden="1" customHeight="1"/>
    <row r="125" ht="12.75" hidden="1" customHeight="1"/>
    <row r="126" ht="12.75" hidden="1" customHeight="1"/>
    <row r="127" ht="12.75" hidden="1" customHeight="1"/>
    <row r="128" ht="12.75" hidden="1" customHeight="1"/>
    <row r="129" ht="12.75" hidden="1" customHeight="1"/>
    <row r="130" ht="12.75" hidden="1" customHeight="1"/>
    <row r="131" ht="12.75" hidden="1" customHeight="1"/>
    <row r="132" ht="12.75" hidden="1" customHeight="1"/>
  </sheetData>
  <sheetProtection sheet="1" objects="1" scenarios="1"/>
  <mergeCells count="13">
    <mergeCell ref="B2:K2"/>
    <mergeCell ref="B33:N33"/>
    <mergeCell ref="C59:E59"/>
    <mergeCell ref="C30:E30"/>
    <mergeCell ref="C24:D24"/>
    <mergeCell ref="J26:M26"/>
    <mergeCell ref="C11:E11"/>
    <mergeCell ref="B9:N9"/>
    <mergeCell ref="E12:G12"/>
    <mergeCell ref="B8:N8"/>
    <mergeCell ref="B7:N7"/>
    <mergeCell ref="I12:M12"/>
    <mergeCell ref="C12:C13"/>
  </mergeCells>
  <phoneticPr fontId="14" type="noConversion"/>
  <pageMargins left="0.24" right="0.17" top="0.24" bottom="0.28000000000000003" header="0.21" footer="0.22"/>
  <pageSetup scale="88" orientation="portrait" r:id="rId1"/>
  <headerFooter alignWithMargins="0"/>
  <rowBreaks count="1" manualBreakCount="1">
    <brk id="29" max="16383" man="1"/>
  </rowBreaks>
  <drawing r:id="rId2"/>
</worksheet>
</file>

<file path=xl/worksheets/sheet13.xml><?xml version="1.0" encoding="utf-8"?>
<worksheet xmlns="http://schemas.openxmlformats.org/spreadsheetml/2006/main" xmlns:r="http://schemas.openxmlformats.org/officeDocument/2006/relationships">
  <sheetPr codeName="Sheet13"/>
  <dimension ref="A1:AB108"/>
  <sheetViews>
    <sheetView topLeftCell="A76" zoomScaleNormal="100" zoomScaleSheetLayoutView="85" workbookViewId="0">
      <selection activeCell="K60" sqref="K60"/>
    </sheetView>
  </sheetViews>
  <sheetFormatPr defaultColWidth="0" defaultRowHeight="12.75" zeroHeight="1"/>
  <cols>
    <col min="1" max="1" width="1.28515625" style="466" customWidth="1"/>
    <col min="2" max="2" width="2.28515625" style="466" customWidth="1"/>
    <col min="3" max="3" width="2.42578125" style="466" customWidth="1"/>
    <col min="4" max="4" width="16.28515625" style="466" customWidth="1"/>
    <col min="5" max="5" width="11.28515625" style="466" customWidth="1"/>
    <col min="6" max="6" width="8.85546875" style="466" customWidth="1"/>
    <col min="7" max="7" width="12.28515625" style="466" customWidth="1"/>
    <col min="8" max="8" width="8.140625" style="466" customWidth="1"/>
    <col min="9" max="9" width="7.7109375" style="466" customWidth="1"/>
    <col min="10" max="10" width="5.7109375" style="466" customWidth="1"/>
    <col min="11" max="11" width="9" style="466" customWidth="1"/>
    <col min="12" max="12" width="18.42578125" style="466" customWidth="1"/>
    <col min="13" max="13" width="10.7109375" style="466" customWidth="1"/>
    <col min="14" max="14" width="12" style="466" customWidth="1"/>
    <col min="15" max="15" width="10.85546875" style="466" customWidth="1"/>
    <col min="16" max="16" width="2.42578125" style="466" customWidth="1"/>
    <col min="17" max="17" width="2" style="466" customWidth="1"/>
    <col min="18" max="26" width="9.140625" style="466" customWidth="1"/>
    <col min="27" max="28" width="0" style="466" hidden="1" customWidth="1"/>
    <col min="29" max="16384" width="9.140625" style="466" hidden="1"/>
  </cols>
  <sheetData>
    <row r="1" spans="1:26" ht="6.75" customHeight="1" thickBot="1">
      <c r="A1" s="1"/>
      <c r="B1" s="1"/>
      <c r="C1" s="1"/>
      <c r="D1" s="1"/>
      <c r="E1" s="1"/>
      <c r="F1" s="1"/>
      <c r="G1" s="1"/>
      <c r="H1" s="1"/>
      <c r="I1" s="1"/>
      <c r="J1" s="1"/>
      <c r="K1" s="1"/>
      <c r="L1" s="1"/>
      <c r="M1" s="1"/>
      <c r="N1" s="1"/>
      <c r="O1" s="1"/>
      <c r="P1" s="1"/>
      <c r="Q1" s="1"/>
      <c r="R1" s="1"/>
      <c r="S1" s="1"/>
      <c r="T1" s="1"/>
      <c r="U1" s="1"/>
      <c r="V1" s="1"/>
      <c r="W1" s="1"/>
      <c r="X1" s="1"/>
      <c r="Y1" s="1"/>
      <c r="Z1" s="1"/>
    </row>
    <row r="2" spans="1:26" ht="33.75" customHeight="1" thickTop="1">
      <c r="A2" s="1"/>
      <c r="B2" s="311"/>
      <c r="C2" s="1355" t="s">
        <v>111</v>
      </c>
      <c r="D2" s="1326"/>
      <c r="E2" s="1326"/>
      <c r="F2" s="1326"/>
      <c r="G2" s="1326"/>
      <c r="H2" s="1326"/>
      <c r="I2" s="1326"/>
      <c r="J2" s="312"/>
      <c r="K2" s="312"/>
      <c r="L2" s="312"/>
      <c r="M2" s="312"/>
      <c r="N2" s="312"/>
      <c r="O2" s="312"/>
      <c r="P2" s="312"/>
      <c r="Q2" s="313"/>
      <c r="R2" s="1"/>
      <c r="S2" s="1"/>
      <c r="T2" s="1"/>
      <c r="U2" s="1"/>
      <c r="V2" s="1"/>
      <c r="W2" s="1"/>
      <c r="X2" s="1"/>
      <c r="Y2" s="1"/>
      <c r="Z2" s="1"/>
    </row>
    <row r="3" spans="1:26" ht="12" customHeight="1" thickBot="1">
      <c r="A3" s="1"/>
      <c r="B3" s="47"/>
      <c r="C3" s="21"/>
      <c r="D3" s="314"/>
      <c r="E3" s="21"/>
      <c r="F3" s="21"/>
      <c r="G3" s="21"/>
      <c r="H3" s="21"/>
      <c r="I3" s="21"/>
      <c r="J3" s="21"/>
      <c r="K3" s="21"/>
      <c r="L3" s="21"/>
      <c r="M3" s="21"/>
      <c r="N3" s="21"/>
      <c r="O3" s="21"/>
      <c r="P3" s="21"/>
      <c r="Q3" s="51"/>
      <c r="R3" s="1"/>
      <c r="S3" s="1"/>
      <c r="T3" s="1"/>
      <c r="U3" s="1"/>
      <c r="V3" s="1"/>
      <c r="W3" s="1"/>
      <c r="X3" s="1"/>
      <c r="Y3" s="1"/>
      <c r="Z3" s="1"/>
    </row>
    <row r="4" spans="1:26" ht="29.25" customHeight="1">
      <c r="A4" s="1"/>
      <c r="B4" s="47"/>
      <c r="C4" s="293"/>
      <c r="D4" s="298" t="s">
        <v>118</v>
      </c>
      <c r="E4" s="297"/>
      <c r="F4" s="297"/>
      <c r="G4" s="297"/>
      <c r="H4" s="297"/>
      <c r="I4" s="297"/>
      <c r="J4" s="297"/>
      <c r="K4" s="297"/>
      <c r="L4" s="297"/>
      <c r="M4" s="297"/>
      <c r="N4" s="297"/>
      <c r="O4" s="297"/>
      <c r="P4" s="300"/>
      <c r="Q4" s="51"/>
      <c r="R4" s="1"/>
      <c r="S4" s="1"/>
      <c r="T4" s="1"/>
      <c r="U4" s="1"/>
      <c r="V4" s="1"/>
      <c r="W4" s="1"/>
      <c r="X4" s="1"/>
      <c r="Y4" s="1"/>
      <c r="Z4" s="1"/>
    </row>
    <row r="5" spans="1:26" ht="36" customHeight="1">
      <c r="A5" s="1"/>
      <c r="B5" s="47"/>
      <c r="C5" s="288"/>
      <c r="D5" s="1370" t="s">
        <v>112</v>
      </c>
      <c r="E5" s="1370"/>
      <c r="F5" s="1370"/>
      <c r="G5" s="1370"/>
      <c r="H5" s="1370"/>
      <c r="I5" s="1370"/>
      <c r="J5" s="1370"/>
      <c r="K5" s="1370"/>
      <c r="L5" s="289"/>
      <c r="M5" s="289"/>
      <c r="N5" s="289"/>
      <c r="O5" s="289"/>
      <c r="P5" s="301"/>
      <c r="Q5" s="51"/>
      <c r="R5" s="1"/>
      <c r="S5" s="1"/>
      <c r="T5" s="1"/>
      <c r="U5" s="1"/>
      <c r="V5" s="1"/>
      <c r="W5" s="1"/>
      <c r="X5" s="1"/>
      <c r="Y5" s="1"/>
      <c r="Z5" s="1"/>
    </row>
    <row r="6" spans="1:26" ht="7.5" customHeight="1">
      <c r="A6" s="1"/>
      <c r="B6" s="47"/>
      <c r="C6" s="288"/>
      <c r="D6" s="339"/>
      <c r="E6" s="339"/>
      <c r="F6" s="339"/>
      <c r="G6" s="339"/>
      <c r="H6" s="339"/>
      <c r="I6" s="339"/>
      <c r="J6" s="339"/>
      <c r="K6" s="289"/>
      <c r="L6" s="289"/>
      <c r="M6" s="289"/>
      <c r="N6" s="289"/>
      <c r="O6" s="289"/>
      <c r="P6" s="301"/>
      <c r="Q6" s="51"/>
      <c r="R6" s="1"/>
      <c r="S6" s="1"/>
      <c r="T6" s="1"/>
      <c r="U6" s="1"/>
      <c r="V6" s="1"/>
      <c r="W6" s="1"/>
      <c r="X6" s="1"/>
      <c r="Y6" s="1"/>
      <c r="Z6" s="1"/>
    </row>
    <row r="7" spans="1:26" ht="24.75" customHeight="1" thickBot="1">
      <c r="A7" s="1"/>
      <c r="B7" s="47"/>
      <c r="C7" s="288"/>
      <c r="D7" s="299" t="s">
        <v>302</v>
      </c>
      <c r="E7" s="289"/>
      <c r="F7" s="289"/>
      <c r="G7" s="299" t="s">
        <v>38</v>
      </c>
      <c r="H7" s="289"/>
      <c r="I7" s="289"/>
      <c r="J7" s="289"/>
      <c r="K7" s="289"/>
      <c r="L7" s="299" t="s">
        <v>115</v>
      </c>
      <c r="M7" s="289"/>
      <c r="N7" s="289"/>
      <c r="O7" s="289"/>
      <c r="P7" s="301"/>
      <c r="Q7" s="51"/>
      <c r="R7" s="1"/>
      <c r="S7" s="1"/>
      <c r="T7" s="1"/>
      <c r="U7" s="1"/>
      <c r="V7" s="1"/>
      <c r="W7" s="1"/>
      <c r="X7" s="1"/>
      <c r="Y7" s="1"/>
      <c r="Z7" s="1"/>
    </row>
    <row r="8" spans="1:26" ht="27.75" customHeight="1" thickBot="1">
      <c r="A8" s="1"/>
      <c r="B8" s="47"/>
      <c r="C8" s="288"/>
      <c r="D8" s="1362" t="s">
        <v>1</v>
      </c>
      <c r="E8" s="1371"/>
      <c r="F8" s="289"/>
      <c r="G8" s="1362" t="s">
        <v>1</v>
      </c>
      <c r="H8" s="1363"/>
      <c r="I8" s="1364"/>
      <c r="J8" s="1365"/>
      <c r="K8" s="289"/>
      <c r="L8" s="1356" t="s">
        <v>45</v>
      </c>
      <c r="M8" s="428" t="s">
        <v>46</v>
      </c>
      <c r="N8" s="429" t="s">
        <v>48</v>
      </c>
      <c r="O8" s="430" t="s">
        <v>49</v>
      </c>
      <c r="P8" s="302"/>
      <c r="Q8" s="51"/>
      <c r="R8" s="1"/>
      <c r="S8" s="1"/>
      <c r="T8" s="1"/>
      <c r="U8" s="1"/>
      <c r="V8" s="1"/>
      <c r="W8" s="1"/>
      <c r="X8" s="1"/>
      <c r="Y8" s="1"/>
      <c r="Z8" s="1"/>
    </row>
    <row r="9" spans="1:26" ht="24.75" customHeight="1" thickBot="1">
      <c r="A9" s="1"/>
      <c r="B9" s="47"/>
      <c r="C9" s="288"/>
      <c r="D9" s="700" t="s">
        <v>241</v>
      </c>
      <c r="E9" s="701" t="s">
        <v>246</v>
      </c>
      <c r="F9" s="289"/>
      <c r="G9" s="1358" t="s">
        <v>117</v>
      </c>
      <c r="H9" s="1359"/>
      <c r="I9" s="1360"/>
      <c r="J9" s="1361"/>
      <c r="K9" s="289"/>
      <c r="L9" s="1357"/>
      <c r="M9" s="720" t="s">
        <v>47</v>
      </c>
      <c r="N9" s="720" t="s">
        <v>47</v>
      </c>
      <c r="O9" s="721" t="s">
        <v>47</v>
      </c>
      <c r="P9" s="302"/>
      <c r="Q9" s="51"/>
      <c r="R9" s="1"/>
      <c r="S9" s="1"/>
      <c r="T9" s="1"/>
      <c r="U9" s="1"/>
      <c r="V9" s="1"/>
      <c r="W9" s="1"/>
      <c r="X9" s="1"/>
      <c r="Y9" s="1"/>
      <c r="Z9" s="1"/>
    </row>
    <row r="10" spans="1:26" ht="24.75" customHeight="1" thickBot="1">
      <c r="A10" s="1"/>
      <c r="B10" s="47"/>
      <c r="C10" s="288"/>
      <c r="D10" s="704" t="s">
        <v>238</v>
      </c>
      <c r="E10" s="705">
        <v>2.2490000000000001</v>
      </c>
      <c r="F10" s="537"/>
      <c r="G10" s="700" t="s">
        <v>2</v>
      </c>
      <c r="H10" s="767" t="s">
        <v>39</v>
      </c>
      <c r="I10" s="767" t="s">
        <v>40</v>
      </c>
      <c r="J10" s="701" t="s">
        <v>103</v>
      </c>
      <c r="K10" s="289"/>
      <c r="L10" s="829" t="s">
        <v>50</v>
      </c>
      <c r="M10" s="832">
        <v>2.84</v>
      </c>
      <c r="N10" s="831">
        <v>21.13</v>
      </c>
      <c r="O10" s="830">
        <v>73.97</v>
      </c>
      <c r="P10" s="303"/>
      <c r="Q10" s="51"/>
      <c r="R10" s="1"/>
      <c r="S10" s="1"/>
      <c r="T10" s="1"/>
      <c r="U10" s="1"/>
      <c r="V10" s="1"/>
      <c r="W10" s="1"/>
      <c r="X10" s="1"/>
      <c r="Y10" s="1"/>
      <c r="Z10" s="1"/>
    </row>
    <row r="11" spans="1:26" ht="19.5" customHeight="1">
      <c r="A11" s="1"/>
      <c r="B11" s="47"/>
      <c r="C11" s="288"/>
      <c r="D11" s="706" t="s">
        <v>237</v>
      </c>
      <c r="E11" s="707">
        <v>1.135</v>
      </c>
      <c r="F11" s="289"/>
      <c r="G11" s="710" t="s">
        <v>264</v>
      </c>
      <c r="H11" s="711" t="str">
        <f>IF('Electricity Info'!J24="", "N/A", 'Electricity Info'!J24*375)</f>
        <v>N/A</v>
      </c>
      <c r="I11" s="712"/>
      <c r="J11" s="713"/>
      <c r="K11" s="1366"/>
      <c r="L11" s="532" t="s">
        <v>51</v>
      </c>
      <c r="M11" s="833">
        <v>8.9</v>
      </c>
      <c r="N11" s="834">
        <v>15.77</v>
      </c>
      <c r="O11" s="835">
        <v>44.28</v>
      </c>
      <c r="P11" s="303"/>
      <c r="Q11" s="51"/>
      <c r="R11" s="1"/>
      <c r="S11" s="1"/>
      <c r="T11" s="1"/>
      <c r="U11" s="1"/>
      <c r="V11" s="1"/>
      <c r="W11" s="1"/>
      <c r="X11" s="1"/>
      <c r="Y11" s="1"/>
      <c r="Z11" s="1"/>
    </row>
    <row r="12" spans="1:26" ht="19.5" customHeight="1" thickBot="1">
      <c r="A12" s="1"/>
      <c r="B12" s="47"/>
      <c r="C12" s="288"/>
      <c r="D12" s="702" t="s">
        <v>254</v>
      </c>
      <c r="E12" s="703">
        <v>1.6719999999999999</v>
      </c>
      <c r="F12" s="289"/>
      <c r="G12" s="714" t="s">
        <v>133</v>
      </c>
      <c r="H12" s="676">
        <f>'Electricity Info'!G24*375</f>
        <v>506.59200000000004</v>
      </c>
      <c r="I12" s="677"/>
      <c r="J12" s="715"/>
      <c r="K12" s="1366"/>
      <c r="L12" s="532" t="s">
        <v>52</v>
      </c>
      <c r="M12" s="833">
        <v>0.8</v>
      </c>
      <c r="N12" s="834">
        <v>12.14</v>
      </c>
      <c r="O12" s="835">
        <v>65.099999999999994</v>
      </c>
      <c r="P12" s="303"/>
      <c r="Q12" s="51"/>
      <c r="R12" s="1"/>
      <c r="S12" s="1"/>
      <c r="T12" s="1"/>
      <c r="U12" s="1"/>
      <c r="V12" s="1"/>
      <c r="W12" s="1"/>
      <c r="X12" s="1"/>
      <c r="Y12" s="1"/>
      <c r="Z12" s="1"/>
    </row>
    <row r="13" spans="1:26" ht="15" thickBot="1">
      <c r="A13" s="1"/>
      <c r="B13" s="47"/>
      <c r="C13" s="288"/>
      <c r="D13" s="708" t="s">
        <v>307</v>
      </c>
      <c r="E13" s="709"/>
      <c r="F13" s="289"/>
      <c r="G13" s="716" t="s">
        <v>42</v>
      </c>
      <c r="H13" s="717"/>
      <c r="I13" s="718">
        <v>113.5</v>
      </c>
      <c r="J13" s="719">
        <v>167.8</v>
      </c>
      <c r="K13" s="1366"/>
      <c r="L13" s="532" t="s">
        <v>53</v>
      </c>
      <c r="M13" s="833">
        <v>1.1299999999999999</v>
      </c>
      <c r="N13" s="834">
        <v>1.38</v>
      </c>
      <c r="O13" s="835">
        <v>27.61</v>
      </c>
      <c r="P13" s="303"/>
      <c r="Q13" s="51"/>
      <c r="R13" s="1"/>
      <c r="S13" s="1"/>
      <c r="T13" s="1"/>
      <c r="U13" s="1"/>
      <c r="V13" s="1"/>
      <c r="W13" s="1"/>
      <c r="X13" s="1"/>
      <c r="Y13" s="1"/>
      <c r="Z13" s="1"/>
    </row>
    <row r="14" spans="1:26" ht="42.75" customHeight="1" thickBot="1">
      <c r="A14" s="1"/>
      <c r="B14" s="47"/>
      <c r="C14" s="288"/>
      <c r="D14" s="1389" t="s">
        <v>270</v>
      </c>
      <c r="E14" s="1390"/>
      <c r="F14" s="289"/>
      <c r="G14" s="1367" t="s">
        <v>346</v>
      </c>
      <c r="H14" s="1368"/>
      <c r="I14" s="1368"/>
      <c r="J14" s="1369"/>
      <c r="K14" s="1366"/>
      <c r="L14" s="532" t="s">
        <v>304</v>
      </c>
      <c r="M14" s="833">
        <v>5.26</v>
      </c>
      <c r="N14" s="834">
        <v>9.16</v>
      </c>
      <c r="O14" s="835">
        <v>9.16</v>
      </c>
      <c r="P14" s="303"/>
      <c r="Q14" s="51"/>
      <c r="R14" s="1"/>
      <c r="S14" s="1"/>
      <c r="T14" s="1"/>
      <c r="U14" s="1"/>
      <c r="V14" s="1"/>
      <c r="W14" s="1"/>
      <c r="X14" s="1"/>
      <c r="Y14" s="1"/>
      <c r="Z14" s="1"/>
    </row>
    <row r="15" spans="1:26" ht="19.5" customHeight="1" thickBot="1">
      <c r="A15" s="1"/>
      <c r="B15" s="47"/>
      <c r="C15" s="288"/>
      <c r="D15" s="289"/>
      <c r="E15" s="289"/>
      <c r="F15" s="289"/>
      <c r="G15" s="289"/>
      <c r="H15" s="289"/>
      <c r="I15" s="289"/>
      <c r="J15" s="289"/>
      <c r="K15" s="289"/>
      <c r="L15" s="533" t="s">
        <v>305</v>
      </c>
      <c r="M15" s="842">
        <v>1.66</v>
      </c>
      <c r="N15" s="843">
        <v>4.1100000000000003</v>
      </c>
      <c r="O15" s="844">
        <v>6.8</v>
      </c>
      <c r="P15" s="303"/>
      <c r="Q15" s="51"/>
      <c r="R15" s="1"/>
      <c r="S15" s="1"/>
      <c r="T15" s="1"/>
      <c r="U15" s="1"/>
      <c r="V15" s="1"/>
      <c r="W15" s="1"/>
      <c r="X15" s="1"/>
      <c r="Y15" s="1"/>
      <c r="Z15" s="1"/>
    </row>
    <row r="16" spans="1:26" ht="28.5" customHeight="1">
      <c r="A16" s="1"/>
      <c r="B16" s="47"/>
      <c r="C16" s="288"/>
      <c r="D16" s="1362" t="s">
        <v>256</v>
      </c>
      <c r="E16" s="1371"/>
      <c r="F16" s="289"/>
      <c r="G16" s="289"/>
      <c r="H16" s="289"/>
      <c r="I16" s="289"/>
      <c r="J16" s="289"/>
      <c r="K16" s="289"/>
      <c r="L16" s="534" t="s">
        <v>303</v>
      </c>
      <c r="M16" s="840">
        <v>6.6</v>
      </c>
      <c r="N16" s="840">
        <v>6.97</v>
      </c>
      <c r="O16" s="841">
        <v>186.09</v>
      </c>
      <c r="P16" s="303"/>
      <c r="Q16" s="51"/>
      <c r="R16" s="1"/>
      <c r="S16" s="1"/>
      <c r="T16" s="1"/>
      <c r="U16" s="1"/>
      <c r="V16" s="1"/>
      <c r="W16" s="1"/>
      <c r="X16" s="1"/>
      <c r="Y16" s="1"/>
      <c r="Z16" s="1"/>
    </row>
    <row r="17" spans="1:26" ht="14.25" customHeight="1" thickBot="1">
      <c r="A17" s="1"/>
      <c r="B17" s="47"/>
      <c r="C17" s="288"/>
      <c r="D17" s="700" t="s">
        <v>241</v>
      </c>
      <c r="E17" s="701" t="s">
        <v>255</v>
      </c>
      <c r="F17" s="289"/>
      <c r="G17" s="694" t="s">
        <v>145</v>
      </c>
      <c r="H17" s="289"/>
      <c r="I17" s="289"/>
      <c r="J17" s="289"/>
      <c r="K17" s="289"/>
      <c r="L17" s="535" t="s">
        <v>55</v>
      </c>
      <c r="M17" s="838">
        <v>5.04</v>
      </c>
      <c r="N17" s="838">
        <v>13.51</v>
      </c>
      <c r="O17" s="839">
        <v>15.33</v>
      </c>
      <c r="P17" s="303"/>
      <c r="Q17" s="51"/>
      <c r="R17" s="1"/>
      <c r="S17" s="1"/>
      <c r="T17" s="1"/>
      <c r="U17" s="1"/>
      <c r="V17" s="1"/>
      <c r="W17" s="1"/>
      <c r="X17" s="1"/>
      <c r="Y17" s="1"/>
      <c r="Z17" s="1"/>
    </row>
    <row r="18" spans="1:26" ht="15" customHeight="1" thickBot="1">
      <c r="A18" s="1"/>
      <c r="B18" s="47"/>
      <c r="C18" s="288"/>
      <c r="D18" s="538" t="s">
        <v>238</v>
      </c>
      <c r="E18" s="722">
        <v>48.5</v>
      </c>
      <c r="F18" s="289"/>
      <c r="G18" s="541" t="s">
        <v>146</v>
      </c>
      <c r="H18" s="695">
        <v>1000</v>
      </c>
      <c r="I18" s="289"/>
      <c r="J18" s="289"/>
      <c r="K18" s="289"/>
      <c r="L18" s="536" t="s">
        <v>344</v>
      </c>
      <c r="M18" s="836">
        <v>1</v>
      </c>
      <c r="N18" s="836">
        <v>2</v>
      </c>
      <c r="O18" s="837">
        <v>301</v>
      </c>
      <c r="P18" s="303"/>
      <c r="Q18" s="51"/>
      <c r="R18" s="1"/>
      <c r="S18" s="1"/>
      <c r="T18" s="1"/>
      <c r="U18" s="1"/>
      <c r="V18" s="1"/>
      <c r="W18" s="1"/>
      <c r="X18" s="1"/>
      <c r="Y18" s="1"/>
      <c r="Z18" s="1"/>
    </row>
    <row r="19" spans="1:26" ht="18.75" thickBot="1">
      <c r="A19" s="1"/>
      <c r="B19" s="47"/>
      <c r="C19" s="288"/>
      <c r="D19" s="539" t="s">
        <v>240</v>
      </c>
      <c r="E19" s="668">
        <v>19.600000000000001</v>
      </c>
      <c r="F19" s="289"/>
      <c r="G19" s="540" t="s">
        <v>149</v>
      </c>
      <c r="H19" s="696">
        <v>16</v>
      </c>
      <c r="I19" s="289"/>
      <c r="J19" s="289"/>
      <c r="K19" s="289"/>
      <c r="L19" s="849" t="s">
        <v>308</v>
      </c>
      <c r="M19" s="847"/>
      <c r="N19" s="847"/>
      <c r="O19" s="848"/>
      <c r="P19" s="303"/>
      <c r="Q19" s="51"/>
      <c r="R19" s="1"/>
      <c r="S19" s="1"/>
      <c r="T19" s="1"/>
      <c r="U19" s="1"/>
      <c r="V19" s="1"/>
      <c r="W19" s="1"/>
      <c r="X19" s="1"/>
      <c r="Y19" s="1"/>
      <c r="Z19" s="1"/>
    </row>
    <row r="20" spans="1:26" ht="12.75" customHeight="1" thickBot="1">
      <c r="A20" s="1"/>
      <c r="B20" s="47"/>
      <c r="C20" s="288"/>
      <c r="D20" s="539" t="s">
        <v>237</v>
      </c>
      <c r="E20" s="668">
        <v>21.3</v>
      </c>
      <c r="F20" s="289"/>
      <c r="G20" s="289"/>
      <c r="H20" s="289"/>
      <c r="I20" s="289"/>
      <c r="J20" s="289"/>
      <c r="K20" s="289"/>
      <c r="L20" s="850" t="s">
        <v>345</v>
      </c>
      <c r="M20" s="851" t="s">
        <v>306</v>
      </c>
      <c r="N20" s="845"/>
      <c r="O20" s="846"/>
      <c r="P20" s="303"/>
      <c r="Q20" s="51"/>
      <c r="R20" s="1"/>
      <c r="S20" s="1"/>
      <c r="T20" s="1"/>
      <c r="U20" s="1"/>
      <c r="V20" s="1"/>
      <c r="W20" s="1"/>
      <c r="X20" s="1"/>
      <c r="Y20" s="1"/>
      <c r="Z20" s="1"/>
    </row>
    <row r="21" spans="1:26" ht="12.75" customHeight="1" thickBot="1">
      <c r="A21" s="1"/>
      <c r="B21" s="47"/>
      <c r="C21" s="288"/>
      <c r="D21" s="539" t="s">
        <v>254</v>
      </c>
      <c r="E21" s="668">
        <v>1.1000000000000001</v>
      </c>
      <c r="F21" s="289"/>
      <c r="G21" s="289"/>
      <c r="H21" s="289"/>
      <c r="I21" s="289"/>
      <c r="J21" s="289"/>
      <c r="K21" s="289"/>
      <c r="L21" s="289"/>
      <c r="M21" s="289"/>
      <c r="N21" s="289"/>
      <c r="O21" s="289"/>
      <c r="P21" s="304"/>
      <c r="Q21" s="51"/>
      <c r="R21" s="1"/>
      <c r="S21" s="1"/>
      <c r="T21" s="1"/>
      <c r="U21" s="1"/>
      <c r="V21" s="1"/>
      <c r="W21" s="1"/>
      <c r="X21" s="1"/>
      <c r="Y21" s="1"/>
      <c r="Z21" s="1"/>
    </row>
    <row r="22" spans="1:26" ht="14.25" thickBot="1">
      <c r="A22" s="1"/>
      <c r="B22" s="47"/>
      <c r="C22" s="288"/>
      <c r="D22" s="539" t="s">
        <v>239</v>
      </c>
      <c r="E22" s="668">
        <v>5.9</v>
      </c>
      <c r="F22" s="289"/>
      <c r="G22" s="1408" t="s">
        <v>183</v>
      </c>
      <c r="H22" s="1409"/>
      <c r="I22" s="1409"/>
      <c r="J22" s="1409"/>
      <c r="K22" s="1409"/>
      <c r="L22" s="1410"/>
      <c r="M22" s="289"/>
      <c r="N22" s="289"/>
      <c r="O22" s="289"/>
      <c r="P22" s="304"/>
      <c r="Q22" s="51"/>
      <c r="R22" s="1"/>
      <c r="S22" s="1"/>
      <c r="T22" s="1"/>
      <c r="U22" s="1"/>
      <c r="V22" s="1"/>
      <c r="W22" s="1"/>
      <c r="X22" s="1"/>
      <c r="Y22" s="1"/>
      <c r="Z22" s="1"/>
    </row>
    <row r="23" spans="1:26" ht="33.75" customHeight="1" thickBot="1">
      <c r="A23" s="1"/>
      <c r="B23" s="47"/>
      <c r="C23" s="288"/>
      <c r="D23" s="723" t="s">
        <v>248</v>
      </c>
      <c r="E23" s="724">
        <v>3.5</v>
      </c>
      <c r="F23" s="289"/>
      <c r="G23" s="725" t="s">
        <v>184</v>
      </c>
      <c r="H23" s="726" t="s">
        <v>182</v>
      </c>
      <c r="I23" s="1411" t="s">
        <v>257</v>
      </c>
      <c r="J23" s="1412"/>
      <c r="K23" s="1412"/>
      <c r="L23" s="1413"/>
      <c r="M23" s="289"/>
      <c r="N23" s="289"/>
      <c r="O23" s="289"/>
      <c r="P23" s="304"/>
      <c r="Q23" s="51"/>
      <c r="R23" s="1"/>
      <c r="S23" s="1"/>
      <c r="T23" s="1"/>
      <c r="U23" s="1"/>
      <c r="V23" s="1"/>
      <c r="W23" s="1"/>
      <c r="X23" s="1"/>
      <c r="Y23" s="1"/>
      <c r="Z23" s="1"/>
    </row>
    <row r="24" spans="1:26" ht="21" customHeight="1">
      <c r="A24" s="1"/>
      <c r="B24" s="47"/>
      <c r="C24" s="288"/>
      <c r="D24" s="1422" t="s">
        <v>348</v>
      </c>
      <c r="E24" s="1423"/>
      <c r="F24" s="289"/>
      <c r="G24" s="1391" t="s">
        <v>349</v>
      </c>
      <c r="H24" s="1393">
        <v>0.1176</v>
      </c>
      <c r="I24" s="1414" t="s">
        <v>289</v>
      </c>
      <c r="J24" s="1414"/>
      <c r="K24" s="1414"/>
      <c r="L24" s="1415"/>
      <c r="M24" s="289"/>
      <c r="N24" s="289"/>
      <c r="O24" s="289"/>
      <c r="P24" s="301"/>
      <c r="Q24" s="51"/>
      <c r="R24" s="1"/>
      <c r="S24" s="1"/>
      <c r="T24" s="1"/>
      <c r="U24" s="1"/>
      <c r="V24" s="1"/>
      <c r="W24" s="1"/>
      <c r="X24" s="1"/>
      <c r="Y24" s="1"/>
      <c r="Z24" s="1"/>
    </row>
    <row r="25" spans="1:26" ht="18.75" customHeight="1">
      <c r="A25" s="1"/>
      <c r="B25" s="47"/>
      <c r="C25" s="288"/>
      <c r="D25" s="1424"/>
      <c r="E25" s="1425"/>
      <c r="F25" s="289"/>
      <c r="G25" s="1392"/>
      <c r="H25" s="1394"/>
      <c r="I25" s="1421" t="s">
        <v>290</v>
      </c>
      <c r="J25" s="1396"/>
      <c r="K25" s="1396"/>
      <c r="L25" s="1397"/>
      <c r="M25" s="289"/>
      <c r="N25" s="289"/>
      <c r="O25" s="289"/>
      <c r="P25" s="301"/>
      <c r="Q25" s="51"/>
      <c r="R25" s="1"/>
      <c r="S25" s="1"/>
      <c r="T25" s="1"/>
      <c r="U25" s="1"/>
      <c r="V25" s="1"/>
      <c r="W25" s="1"/>
      <c r="X25" s="1"/>
      <c r="Y25" s="1"/>
      <c r="Z25" s="1"/>
    </row>
    <row r="26" spans="1:26" ht="21.75" customHeight="1">
      <c r="A26" s="1"/>
      <c r="B26" s="47"/>
      <c r="C26" s="288"/>
      <c r="D26" s="1398" t="s">
        <v>347</v>
      </c>
      <c r="E26" s="1399"/>
      <c r="F26" s="289"/>
      <c r="G26" s="727" t="s">
        <v>316</v>
      </c>
      <c r="H26" s="691">
        <v>0.1176</v>
      </c>
      <c r="I26" s="1416" t="s">
        <v>265</v>
      </c>
      <c r="J26" s="1416"/>
      <c r="K26" s="1416"/>
      <c r="L26" s="1417"/>
      <c r="M26" s="289"/>
      <c r="N26" s="289"/>
      <c r="O26" s="289"/>
      <c r="P26" s="301"/>
      <c r="Q26" s="51"/>
      <c r="R26" s="1"/>
      <c r="S26" s="1"/>
      <c r="T26" s="1"/>
      <c r="U26" s="1"/>
      <c r="V26" s="1"/>
      <c r="W26" s="1"/>
      <c r="X26" s="1"/>
      <c r="Y26" s="1"/>
      <c r="Z26" s="1"/>
    </row>
    <row r="27" spans="1:26" ht="12.75" customHeight="1" thickBot="1">
      <c r="A27" s="1"/>
      <c r="B27" s="47"/>
      <c r="C27" s="288"/>
      <c r="D27" s="1400"/>
      <c r="E27" s="1401"/>
      <c r="F27" s="289"/>
      <c r="G27" s="1392" t="s">
        <v>185</v>
      </c>
      <c r="H27" s="1384">
        <v>0.1152</v>
      </c>
      <c r="I27" s="1416" t="s">
        <v>291</v>
      </c>
      <c r="J27" s="1416"/>
      <c r="K27" s="1416"/>
      <c r="L27" s="1417"/>
      <c r="M27" s="289"/>
      <c r="N27" s="289"/>
      <c r="O27" s="289"/>
      <c r="P27" s="301"/>
      <c r="Q27" s="51"/>
      <c r="R27" s="1"/>
      <c r="S27" s="1"/>
      <c r="T27" s="1"/>
      <c r="U27" s="1"/>
      <c r="V27" s="1"/>
      <c r="W27" s="1"/>
      <c r="X27" s="1"/>
      <c r="Y27" s="1"/>
      <c r="Z27" s="1"/>
    </row>
    <row r="28" spans="1:26" ht="12.75" customHeight="1">
      <c r="A28" s="1"/>
      <c r="B28" s="47"/>
      <c r="C28" s="288"/>
      <c r="D28" s="289"/>
      <c r="E28" s="289"/>
      <c r="F28" s="289"/>
      <c r="G28" s="1392"/>
      <c r="H28" s="1384"/>
      <c r="I28" s="1395" t="s">
        <v>292</v>
      </c>
      <c r="J28" s="1396"/>
      <c r="K28" s="1396"/>
      <c r="L28" s="1397"/>
      <c r="M28" s="289"/>
      <c r="N28" s="289"/>
      <c r="O28" s="289"/>
      <c r="P28" s="301"/>
      <c r="Q28" s="51"/>
      <c r="R28" s="1"/>
      <c r="S28" s="1"/>
      <c r="T28" s="1"/>
      <c r="U28" s="1"/>
      <c r="V28" s="1"/>
      <c r="W28" s="1"/>
      <c r="X28" s="1"/>
      <c r="Y28" s="1"/>
      <c r="Z28" s="1"/>
    </row>
    <row r="29" spans="1:26" ht="12.75" customHeight="1">
      <c r="A29" s="1"/>
      <c r="B29" s="47"/>
      <c r="C29" s="288"/>
      <c r="D29" s="289"/>
      <c r="E29" s="289"/>
      <c r="F29" s="289"/>
      <c r="G29" s="1392" t="s">
        <v>318</v>
      </c>
      <c r="H29" s="1384">
        <v>0.98099999999999998</v>
      </c>
      <c r="I29" s="1418" t="s">
        <v>291</v>
      </c>
      <c r="J29" s="1419"/>
      <c r="K29" s="1419"/>
      <c r="L29" s="1420"/>
      <c r="M29" s="289"/>
      <c r="N29" s="289"/>
      <c r="O29" s="289"/>
      <c r="P29" s="304"/>
      <c r="Q29" s="51"/>
      <c r="R29" s="1"/>
      <c r="S29" s="1"/>
      <c r="T29" s="1"/>
      <c r="U29" s="1"/>
      <c r="V29" s="1"/>
      <c r="W29" s="1"/>
      <c r="X29" s="1"/>
      <c r="Y29" s="1"/>
      <c r="Z29" s="1"/>
    </row>
    <row r="30" spans="1:26" ht="12.75" customHeight="1">
      <c r="A30" s="1"/>
      <c r="B30" s="47"/>
      <c r="C30" s="288"/>
      <c r="D30" s="289"/>
      <c r="E30" s="289"/>
      <c r="F30" s="289"/>
      <c r="G30" s="1392"/>
      <c r="H30" s="1384"/>
      <c r="I30" s="1385" t="s">
        <v>293</v>
      </c>
      <c r="J30" s="1386"/>
      <c r="K30" s="1386"/>
      <c r="L30" s="1387"/>
      <c r="M30" s="289"/>
      <c r="N30" s="289"/>
      <c r="O30" s="289"/>
      <c r="P30" s="304"/>
      <c r="Q30" s="51"/>
      <c r="R30" s="1"/>
      <c r="S30" s="1"/>
      <c r="T30" s="1"/>
      <c r="U30" s="1"/>
      <c r="V30" s="1"/>
      <c r="W30" s="1"/>
      <c r="X30" s="1"/>
      <c r="Y30" s="1"/>
      <c r="Z30" s="1"/>
    </row>
    <row r="31" spans="1:26" ht="12.75" customHeight="1">
      <c r="A31" s="1"/>
      <c r="B31" s="47"/>
      <c r="C31" s="288"/>
      <c r="D31" s="289"/>
      <c r="E31" s="289"/>
      <c r="F31" s="289"/>
      <c r="G31" s="1392" t="s">
        <v>317</v>
      </c>
      <c r="H31" s="1384">
        <v>2.8752857142857131</v>
      </c>
      <c r="I31" s="692" t="s">
        <v>294</v>
      </c>
      <c r="J31" s="693"/>
      <c r="K31" s="693"/>
      <c r="L31" s="728"/>
      <c r="M31" s="289"/>
      <c r="N31" s="289"/>
      <c r="O31" s="289"/>
      <c r="P31" s="304"/>
      <c r="Q31" s="51"/>
      <c r="R31" s="1"/>
      <c r="S31" s="1"/>
      <c r="T31" s="1"/>
      <c r="U31" s="1"/>
      <c r="V31" s="1"/>
      <c r="W31" s="1"/>
      <c r="X31" s="1"/>
      <c r="Y31" s="1"/>
      <c r="Z31" s="1"/>
    </row>
    <row r="32" spans="1:26" ht="13.5" customHeight="1" thickBot="1">
      <c r="A32" s="1"/>
      <c r="B32" s="47"/>
      <c r="C32" s="288"/>
      <c r="D32" s="289"/>
      <c r="E32" s="289"/>
      <c r="F32" s="289"/>
      <c r="G32" s="1426"/>
      <c r="H32" s="1427"/>
      <c r="I32" s="1381" t="s">
        <v>295</v>
      </c>
      <c r="J32" s="1382"/>
      <c r="K32" s="1382"/>
      <c r="L32" s="1383"/>
      <c r="M32" s="289"/>
      <c r="N32" s="289"/>
      <c r="O32" s="289"/>
      <c r="P32" s="304"/>
      <c r="Q32" s="51"/>
      <c r="R32" s="1"/>
      <c r="S32" s="1"/>
      <c r="T32" s="1"/>
      <c r="U32" s="1"/>
      <c r="V32" s="1"/>
      <c r="W32" s="1"/>
      <c r="X32" s="1"/>
      <c r="Y32" s="1"/>
      <c r="Z32" s="1"/>
    </row>
    <row r="33" spans="1:26" ht="20.25" customHeight="1" thickBot="1">
      <c r="A33" s="1"/>
      <c r="B33" s="47"/>
      <c r="C33" s="290"/>
      <c r="D33" s="291"/>
      <c r="E33" s="292"/>
      <c r="F33" s="292"/>
      <c r="G33" s="292"/>
      <c r="H33" s="292"/>
      <c r="I33" s="292"/>
      <c r="J33" s="292"/>
      <c r="K33" s="294"/>
      <c r="L33" s="295"/>
      <c r="M33" s="295"/>
      <c r="N33" s="295"/>
      <c r="O33" s="295"/>
      <c r="P33" s="296"/>
      <c r="Q33" s="51"/>
      <c r="R33" s="1"/>
      <c r="S33" s="1"/>
      <c r="T33" s="1"/>
      <c r="U33" s="1"/>
      <c r="V33" s="1"/>
      <c r="W33" s="1"/>
      <c r="X33" s="1"/>
      <c r="Y33" s="1"/>
      <c r="Z33" s="1"/>
    </row>
    <row r="34" spans="1:26" ht="20.25" customHeight="1" thickBot="1">
      <c r="A34" s="1"/>
      <c r="B34" s="47"/>
      <c r="C34" s="21"/>
      <c r="D34" s="270"/>
      <c r="E34" s="21"/>
      <c r="F34" s="21"/>
      <c r="G34" s="21"/>
      <c r="H34" s="21"/>
      <c r="I34" s="21"/>
      <c r="J34" s="21"/>
      <c r="K34" s="269"/>
      <c r="L34" s="24"/>
      <c r="M34" s="24"/>
      <c r="N34" s="24"/>
      <c r="O34" s="24"/>
      <c r="P34" s="24"/>
      <c r="Q34" s="51"/>
      <c r="R34" s="1"/>
      <c r="S34" s="1"/>
      <c r="T34" s="1"/>
      <c r="U34" s="1"/>
      <c r="V34" s="1"/>
      <c r="W34" s="1"/>
      <c r="X34" s="1"/>
      <c r="Y34" s="1"/>
      <c r="Z34" s="1"/>
    </row>
    <row r="35" spans="1:26" ht="21.75" customHeight="1">
      <c r="A35" s="1"/>
      <c r="B35" s="47"/>
      <c r="C35" s="305"/>
      <c r="D35" s="298" t="s">
        <v>11</v>
      </c>
      <c r="E35" s="297"/>
      <c r="F35" s="297"/>
      <c r="G35" s="297"/>
      <c r="H35" s="297"/>
      <c r="I35" s="297"/>
      <c r="J35" s="297"/>
      <c r="K35" s="297"/>
      <c r="L35" s="297"/>
      <c r="M35" s="297"/>
      <c r="N35" s="297"/>
      <c r="O35" s="297"/>
      <c r="P35" s="300"/>
      <c r="Q35" s="51"/>
      <c r="R35" s="1"/>
      <c r="S35" s="1"/>
      <c r="T35" s="1"/>
      <c r="U35" s="1"/>
      <c r="V35" s="1"/>
      <c r="W35" s="1"/>
      <c r="X35" s="1"/>
      <c r="Y35" s="1"/>
      <c r="Z35" s="1"/>
    </row>
    <row r="36" spans="1:26" ht="26.25" customHeight="1" thickBot="1">
      <c r="A36" s="1"/>
      <c r="B36" s="47"/>
      <c r="C36" s="288"/>
      <c r="D36" s="299" t="s">
        <v>113</v>
      </c>
      <c r="E36" s="289"/>
      <c r="F36" s="289"/>
      <c r="G36" s="682"/>
      <c r="H36" s="682"/>
      <c r="I36" s="682"/>
      <c r="J36" s="289"/>
      <c r="K36" s="306" t="s">
        <v>12</v>
      </c>
      <c r="L36" s="307"/>
      <c r="M36" s="307"/>
      <c r="N36" s="307"/>
      <c r="O36" s="307"/>
      <c r="P36" s="301"/>
      <c r="Q36" s="51"/>
      <c r="R36" s="1"/>
      <c r="S36" s="1"/>
      <c r="T36" s="1"/>
      <c r="U36" s="1"/>
      <c r="V36" s="1"/>
      <c r="W36" s="1"/>
      <c r="X36" s="1"/>
      <c r="Y36" s="1"/>
      <c r="Z36" s="1"/>
    </row>
    <row r="37" spans="1:26" ht="14.25" customHeight="1" thickBot="1">
      <c r="A37" s="1"/>
      <c r="B37" s="47"/>
      <c r="C37" s="288"/>
      <c r="D37" s="1378" t="s">
        <v>1</v>
      </c>
      <c r="E37" s="1379"/>
      <c r="F37" s="1380"/>
      <c r="G37" s="1388" t="s">
        <v>299</v>
      </c>
      <c r="H37" s="1388"/>
      <c r="I37" s="1388"/>
      <c r="J37" s="289"/>
      <c r="K37" s="1372" t="s">
        <v>116</v>
      </c>
      <c r="L37" s="1373"/>
      <c r="M37" s="1373"/>
      <c r="N37" s="1373"/>
      <c r="O37" s="1374"/>
      <c r="P37" s="301"/>
      <c r="Q37" s="51"/>
      <c r="R37" s="1"/>
      <c r="S37" s="1"/>
      <c r="T37" s="1"/>
      <c r="U37" s="1"/>
      <c r="V37" s="1"/>
      <c r="W37" s="1"/>
      <c r="X37" s="1"/>
      <c r="Y37" s="1"/>
      <c r="Z37" s="1"/>
    </row>
    <row r="38" spans="1:26" ht="27" customHeight="1">
      <c r="A38" s="1"/>
      <c r="B38" s="47"/>
      <c r="C38" s="288"/>
      <c r="D38" s="1405" t="s">
        <v>114</v>
      </c>
      <c r="E38" s="1406"/>
      <c r="F38" s="1407"/>
      <c r="G38" s="1388"/>
      <c r="H38" s="1388"/>
      <c r="I38" s="1388"/>
      <c r="J38" s="308"/>
      <c r="K38" s="1375"/>
      <c r="L38" s="1376"/>
      <c r="M38" s="1376"/>
      <c r="N38" s="1376"/>
      <c r="O38" s="1377"/>
      <c r="P38" s="301"/>
      <c r="Q38" s="51"/>
      <c r="R38" s="1"/>
      <c r="S38" s="1"/>
      <c r="T38" s="1"/>
      <c r="U38" s="1"/>
      <c r="V38" s="1"/>
      <c r="W38" s="1"/>
      <c r="X38" s="1"/>
      <c r="Y38" s="1"/>
      <c r="Z38" s="1"/>
    </row>
    <row r="39" spans="1:26" ht="22.5" customHeight="1">
      <c r="A39" s="1"/>
      <c r="B39" s="47"/>
      <c r="C39" s="288"/>
      <c r="D39" s="729" t="s">
        <v>7</v>
      </c>
      <c r="E39" s="439" t="s">
        <v>8</v>
      </c>
      <c r="F39" s="730" t="s">
        <v>286</v>
      </c>
      <c r="G39" s="1388"/>
      <c r="H39" s="1388"/>
      <c r="I39" s="1388"/>
      <c r="J39" s="308"/>
      <c r="K39" s="271" t="s">
        <v>13</v>
      </c>
      <c r="L39" s="21"/>
      <c r="M39" s="21"/>
      <c r="N39" s="21"/>
      <c r="O39" s="272"/>
      <c r="P39" s="301"/>
      <c r="Q39" s="51"/>
      <c r="R39" s="1"/>
      <c r="S39" s="1"/>
      <c r="T39" s="1"/>
      <c r="U39" s="1"/>
      <c r="V39" s="1"/>
      <c r="W39" s="1"/>
      <c r="X39" s="1"/>
      <c r="Y39" s="1"/>
      <c r="Z39" s="1"/>
    </row>
    <row r="40" spans="1:26" ht="15.75" customHeight="1">
      <c r="A40" s="1"/>
      <c r="B40" s="47"/>
      <c r="C40" s="288"/>
      <c r="D40" s="731">
        <v>0</v>
      </c>
      <c r="E40" s="268">
        <v>15</v>
      </c>
      <c r="F40" s="732">
        <v>3.9990000000000001</v>
      </c>
      <c r="G40" s="1388"/>
      <c r="H40" s="1388"/>
      <c r="I40" s="1388"/>
      <c r="J40" s="308"/>
      <c r="K40" s="273" t="s">
        <v>156</v>
      </c>
      <c r="L40" s="21"/>
      <c r="M40" s="21"/>
      <c r="N40" s="21"/>
      <c r="O40" s="272"/>
      <c r="P40" s="301"/>
      <c r="Q40" s="51"/>
      <c r="R40" s="1"/>
      <c r="S40" s="1"/>
      <c r="T40" s="1"/>
      <c r="U40" s="1"/>
      <c r="V40" s="1"/>
      <c r="W40" s="1"/>
      <c r="X40" s="1"/>
      <c r="Y40" s="1"/>
      <c r="Z40" s="1"/>
    </row>
    <row r="41" spans="1:26" ht="14.25" customHeight="1">
      <c r="A41" s="1"/>
      <c r="B41" s="47"/>
      <c r="C41" s="288"/>
      <c r="D41" s="731">
        <v>0.3</v>
      </c>
      <c r="E41" s="268">
        <v>13</v>
      </c>
      <c r="F41" s="732">
        <v>5.1989999999999998</v>
      </c>
      <c r="G41" s="1388"/>
      <c r="H41" s="1388"/>
      <c r="I41" s="1388"/>
      <c r="J41" s="308"/>
      <c r="K41" s="273"/>
      <c r="L41" s="21"/>
      <c r="M41" s="673">
        <v>0.25</v>
      </c>
      <c r="N41" s="350" t="s">
        <v>157</v>
      </c>
      <c r="O41" s="272"/>
      <c r="P41" s="301"/>
      <c r="Q41" s="51"/>
      <c r="R41" s="1"/>
      <c r="S41" s="1"/>
      <c r="T41" s="1"/>
      <c r="U41" s="1"/>
      <c r="V41" s="1"/>
      <c r="W41" s="1"/>
      <c r="X41" s="1"/>
      <c r="Y41" s="1"/>
      <c r="Z41" s="1"/>
    </row>
    <row r="42" spans="1:26" ht="15" customHeight="1" thickBot="1">
      <c r="A42" s="1"/>
      <c r="B42" s="47"/>
      <c r="C42" s="288"/>
      <c r="D42" s="733">
        <v>1</v>
      </c>
      <c r="E42" s="734">
        <v>8</v>
      </c>
      <c r="F42" s="735">
        <v>5.7990000000000004</v>
      </c>
      <c r="G42" s="1388"/>
      <c r="H42" s="1388"/>
      <c r="I42" s="1388"/>
      <c r="J42" s="308"/>
      <c r="K42" s="431" t="s">
        <v>315</v>
      </c>
      <c r="L42" s="32"/>
      <c r="M42" s="32"/>
      <c r="N42" s="434">
        <f>78/1000</f>
        <v>7.8E-2</v>
      </c>
      <c r="O42" s="432"/>
      <c r="P42" s="309"/>
      <c r="Q42" s="51"/>
      <c r="R42" s="1"/>
      <c r="S42" s="1"/>
      <c r="T42" s="1"/>
      <c r="U42" s="1"/>
      <c r="V42" s="1"/>
      <c r="W42" s="1"/>
      <c r="X42" s="1"/>
      <c r="Y42" s="1"/>
      <c r="Z42" s="1"/>
    </row>
    <row r="43" spans="1:26" ht="15" thickBot="1">
      <c r="A43" s="1"/>
      <c r="B43" s="47"/>
      <c r="C43" s="288"/>
      <c r="D43" s="736" t="s">
        <v>296</v>
      </c>
      <c r="E43" s="737"/>
      <c r="F43" s="738"/>
      <c r="G43" s="1388"/>
      <c r="H43" s="1388"/>
      <c r="I43" s="1388"/>
      <c r="J43" s="308"/>
      <c r="K43" s="672" t="s">
        <v>192</v>
      </c>
      <c r="L43" s="274"/>
      <c r="M43" s="274"/>
      <c r="N43" s="433"/>
      <c r="O43" s="275"/>
      <c r="P43" s="301"/>
      <c r="Q43" s="51"/>
      <c r="R43" s="1"/>
      <c r="S43" s="1"/>
      <c r="T43" s="1"/>
      <c r="U43" s="1"/>
      <c r="V43" s="1"/>
      <c r="W43" s="1"/>
      <c r="X43" s="1"/>
      <c r="Y43" s="1"/>
      <c r="Z43" s="1"/>
    </row>
    <row r="44" spans="1:26" ht="13.5" customHeight="1">
      <c r="A44" s="1"/>
      <c r="B44" s="47"/>
      <c r="C44" s="288"/>
      <c r="D44" s="739" t="s">
        <v>297</v>
      </c>
      <c r="E44" s="697"/>
      <c r="F44" s="740"/>
      <c r="G44" s="1388"/>
      <c r="H44" s="1388"/>
      <c r="I44" s="1388"/>
      <c r="J44" s="289"/>
      <c r="K44" s="289"/>
      <c r="L44" s="289"/>
      <c r="M44" s="289"/>
      <c r="N44" s="289"/>
      <c r="O44" s="289"/>
      <c r="P44" s="301"/>
      <c r="Q44" s="51"/>
      <c r="R44" s="1"/>
      <c r="S44" s="1"/>
      <c r="T44" s="1"/>
      <c r="U44" s="1"/>
      <c r="V44" s="1"/>
      <c r="W44" s="1"/>
      <c r="X44" s="1"/>
      <c r="Y44" s="1"/>
      <c r="Z44" s="1"/>
    </row>
    <row r="45" spans="1:26" ht="13.5" customHeight="1" thickBot="1">
      <c r="A45" s="1"/>
      <c r="B45" s="47"/>
      <c r="C45" s="288"/>
      <c r="D45" s="741" t="s">
        <v>298</v>
      </c>
      <c r="E45" s="742"/>
      <c r="F45" s="743"/>
      <c r="G45" s="1388"/>
      <c r="H45" s="1388"/>
      <c r="I45" s="1388"/>
      <c r="J45" s="289"/>
      <c r="K45" s="289"/>
      <c r="L45" s="289"/>
      <c r="M45" s="289"/>
      <c r="N45" s="289"/>
      <c r="O45" s="289"/>
      <c r="P45" s="301"/>
      <c r="Q45" s="51"/>
      <c r="R45" s="1"/>
      <c r="S45" s="1"/>
      <c r="T45" s="1"/>
      <c r="U45" s="1"/>
      <c r="V45" s="1"/>
      <c r="W45" s="1"/>
      <c r="X45" s="1"/>
      <c r="Y45" s="1"/>
      <c r="Z45" s="1"/>
    </row>
    <row r="46" spans="1:26" ht="30.75" customHeight="1" thickBot="1">
      <c r="A46" s="1"/>
      <c r="B46" s="47"/>
      <c r="C46" s="288"/>
      <c r="D46" s="299" t="s">
        <v>33</v>
      </c>
      <c r="E46" s="289"/>
      <c r="F46" s="289"/>
      <c r="G46" s="289"/>
      <c r="H46" s="289"/>
      <c r="I46" s="289"/>
      <c r="J46" s="289"/>
      <c r="K46" s="299" t="s">
        <v>95</v>
      </c>
      <c r="L46" s="289"/>
      <c r="M46" s="289"/>
      <c r="N46" s="289"/>
      <c r="O46" s="289"/>
      <c r="P46" s="301"/>
      <c r="Q46" s="51"/>
      <c r="R46" s="1"/>
      <c r="S46" s="1"/>
      <c r="T46" s="1"/>
      <c r="U46" s="1"/>
      <c r="V46" s="1"/>
      <c r="W46" s="1"/>
      <c r="X46" s="1"/>
      <c r="Y46" s="1"/>
      <c r="Z46" s="1"/>
    </row>
    <row r="47" spans="1:26" ht="18" customHeight="1">
      <c r="A47" s="1"/>
      <c r="B47" s="47"/>
      <c r="C47" s="288"/>
      <c r="D47" s="283" t="s">
        <v>155</v>
      </c>
      <c r="E47" s="277"/>
      <c r="F47" s="277"/>
      <c r="G47" s="698">
        <v>0.04</v>
      </c>
      <c r="H47" s="699" t="s">
        <v>5</v>
      </c>
      <c r="I47" s="289"/>
      <c r="J47" s="289"/>
      <c r="K47" s="276" t="s">
        <v>310</v>
      </c>
      <c r="L47" s="285"/>
      <c r="M47" s="285"/>
      <c r="N47" s="285"/>
      <c r="O47" s="286"/>
      <c r="P47" s="301"/>
      <c r="Q47" s="51"/>
      <c r="R47" s="1"/>
      <c r="S47" s="1"/>
      <c r="T47" s="1"/>
      <c r="U47" s="1"/>
      <c r="V47" s="1"/>
      <c r="W47" s="1"/>
      <c r="X47" s="1"/>
      <c r="Y47" s="1"/>
      <c r="Z47" s="1"/>
    </row>
    <row r="48" spans="1:26" ht="18" customHeight="1">
      <c r="A48" s="1"/>
      <c r="B48" s="47"/>
      <c r="C48" s="288"/>
      <c r="D48" s="284" t="s">
        <v>309</v>
      </c>
      <c r="E48" s="21"/>
      <c r="F48" s="21"/>
      <c r="G48" s="21"/>
      <c r="H48" s="279"/>
      <c r="I48" s="289"/>
      <c r="J48" s="289"/>
      <c r="K48" s="278" t="s">
        <v>275</v>
      </c>
      <c r="L48" s="7"/>
      <c r="M48" s="7"/>
      <c r="N48" s="7"/>
      <c r="O48" s="287"/>
      <c r="P48" s="301"/>
      <c r="Q48" s="51"/>
      <c r="R48" s="1"/>
      <c r="S48" s="1"/>
      <c r="T48" s="1"/>
      <c r="U48" s="1"/>
      <c r="V48" s="1"/>
      <c r="W48" s="1"/>
      <c r="X48" s="1"/>
      <c r="Y48" s="1"/>
      <c r="Z48" s="1"/>
    </row>
    <row r="49" spans="1:26" ht="12.75" customHeight="1">
      <c r="A49" s="1"/>
      <c r="B49" s="47"/>
      <c r="C49" s="288"/>
      <c r="D49" s="278" t="s">
        <v>272</v>
      </c>
      <c r="E49" s="21"/>
      <c r="F49" s="21"/>
      <c r="G49" s="21"/>
      <c r="H49" s="279"/>
      <c r="I49" s="289"/>
      <c r="J49" s="289"/>
      <c r="K49" s="278" t="s">
        <v>276</v>
      </c>
      <c r="L49" s="426"/>
      <c r="M49" s="426"/>
      <c r="N49" s="21"/>
      <c r="O49" s="349"/>
      <c r="P49" s="301"/>
      <c r="Q49" s="51"/>
      <c r="R49" s="1"/>
      <c r="S49" s="1"/>
      <c r="T49" s="1"/>
      <c r="U49" s="1"/>
      <c r="V49" s="1"/>
      <c r="W49" s="1"/>
      <c r="X49" s="1"/>
      <c r="Y49" s="1"/>
      <c r="Z49" s="1"/>
    </row>
    <row r="50" spans="1:26" ht="12" customHeight="1">
      <c r="A50" s="1"/>
      <c r="B50" s="47"/>
      <c r="C50" s="288"/>
      <c r="D50" s="352" t="s">
        <v>271</v>
      </c>
      <c r="E50" s="21"/>
      <c r="F50" s="21"/>
      <c r="G50" s="21"/>
      <c r="H50" s="279"/>
      <c r="I50" s="289"/>
      <c r="J50" s="289"/>
      <c r="K50" s="278"/>
      <c r="L50" s="673">
        <v>1.27</v>
      </c>
      <c r="M50" s="351" t="s">
        <v>152</v>
      </c>
      <c r="N50" s="351"/>
      <c r="O50" s="349"/>
      <c r="P50" s="301"/>
      <c r="Q50" s="51"/>
      <c r="R50" s="1"/>
      <c r="S50" s="1"/>
      <c r="T50" s="1"/>
      <c r="U50" s="1"/>
      <c r="V50" s="1"/>
      <c r="W50" s="1"/>
      <c r="X50" s="1"/>
      <c r="Y50" s="1"/>
      <c r="Z50" s="1"/>
    </row>
    <row r="51" spans="1:26" ht="13.5" customHeight="1">
      <c r="A51" s="1"/>
      <c r="B51" s="47"/>
      <c r="C51" s="288"/>
      <c r="D51" s="675">
        <v>2.27</v>
      </c>
      <c r="E51" s="348" t="s">
        <v>153</v>
      </c>
      <c r="F51" s="21"/>
      <c r="G51" s="21"/>
      <c r="H51" s="279"/>
      <c r="I51" s="289"/>
      <c r="J51" s="289"/>
      <c r="K51" s="435" t="s">
        <v>32</v>
      </c>
      <c r="L51" s="21"/>
      <c r="M51" s="21"/>
      <c r="N51" s="21"/>
      <c r="O51" s="279"/>
      <c r="P51" s="301"/>
      <c r="Q51" s="51"/>
      <c r="R51" s="1"/>
      <c r="S51" s="1"/>
      <c r="T51" s="1"/>
      <c r="U51" s="1"/>
      <c r="V51" s="1"/>
      <c r="W51" s="1"/>
      <c r="X51" s="1"/>
      <c r="Y51" s="1"/>
      <c r="Z51" s="1"/>
    </row>
    <row r="52" spans="1:26" ht="14.25">
      <c r="A52" s="1"/>
      <c r="B52" s="47"/>
      <c r="C52" s="288"/>
      <c r="D52" s="278" t="s">
        <v>273</v>
      </c>
      <c r="E52" s="21"/>
      <c r="F52" s="21"/>
      <c r="G52" s="21"/>
      <c r="H52" s="279"/>
      <c r="I52" s="289"/>
      <c r="J52" s="289"/>
      <c r="K52" s="435"/>
      <c r="L52" s="21"/>
      <c r="M52" s="21"/>
      <c r="N52" s="21"/>
      <c r="O52" s="279"/>
      <c r="P52" s="301"/>
      <c r="Q52" s="51"/>
      <c r="R52" s="1"/>
      <c r="S52" s="1"/>
      <c r="T52" s="1"/>
      <c r="U52" s="1"/>
      <c r="V52" s="1"/>
      <c r="W52" s="1"/>
      <c r="X52" s="1"/>
      <c r="Y52" s="1"/>
      <c r="Z52" s="1"/>
    </row>
    <row r="53" spans="1:26" ht="12.75" customHeight="1">
      <c r="A53" s="1"/>
      <c r="B53" s="47"/>
      <c r="C53" s="288"/>
      <c r="D53" s="282" t="s">
        <v>274</v>
      </c>
      <c r="E53" s="21"/>
      <c r="F53" s="21"/>
      <c r="G53" s="21"/>
      <c r="H53" s="279"/>
      <c r="I53" s="289"/>
      <c r="J53" s="289"/>
      <c r="K53" s="437" t="s">
        <v>193</v>
      </c>
      <c r="L53" s="21"/>
      <c r="M53" s="21"/>
      <c r="N53" s="436">
        <f>16/132</f>
        <v>0.12121212121212122</v>
      </c>
      <c r="O53" s="438" t="s">
        <v>194</v>
      </c>
      <c r="P53" s="301"/>
      <c r="Q53" s="51"/>
      <c r="R53" s="1"/>
      <c r="S53" s="1"/>
      <c r="T53" s="1"/>
      <c r="U53" s="1"/>
      <c r="V53" s="1"/>
      <c r="W53" s="1"/>
      <c r="X53" s="1"/>
      <c r="Y53" s="1"/>
      <c r="Z53" s="1"/>
    </row>
    <row r="54" spans="1:26" ht="46.5" customHeight="1" thickBot="1">
      <c r="A54" s="1"/>
      <c r="B54" s="47"/>
      <c r="C54" s="288"/>
      <c r="D54" s="675">
        <v>1.67</v>
      </c>
      <c r="E54" s="348" t="s">
        <v>154</v>
      </c>
      <c r="F54" s="21"/>
      <c r="G54" s="21"/>
      <c r="H54" s="279"/>
      <c r="I54" s="289"/>
      <c r="J54" s="289"/>
      <c r="K54" s="1402" t="s">
        <v>343</v>
      </c>
      <c r="L54" s="1403"/>
      <c r="M54" s="1403"/>
      <c r="N54" s="1403"/>
      <c r="O54" s="1404"/>
      <c r="P54" s="301"/>
      <c r="Q54" s="51"/>
      <c r="R54" s="1"/>
      <c r="S54" s="1"/>
      <c r="T54" s="1"/>
      <c r="U54" s="1"/>
      <c r="V54" s="1"/>
      <c r="W54" s="1"/>
      <c r="X54" s="1"/>
      <c r="Y54" s="1"/>
      <c r="Z54" s="1"/>
    </row>
    <row r="55" spans="1:26" ht="11.25" customHeight="1">
      <c r="A55" s="1"/>
      <c r="B55" s="47"/>
      <c r="C55" s="288"/>
      <c r="D55" s="435" t="s">
        <v>32</v>
      </c>
      <c r="E55" s="348"/>
      <c r="G55" s="21"/>
      <c r="H55" s="279"/>
      <c r="I55" s="289"/>
      <c r="J55" s="289"/>
      <c r="K55" s="289"/>
      <c r="L55" s="289"/>
      <c r="M55" s="289"/>
      <c r="N55" s="289"/>
      <c r="O55" s="289"/>
      <c r="P55" s="301"/>
      <c r="Q55" s="51"/>
      <c r="R55" s="1"/>
      <c r="S55" s="1"/>
      <c r="T55" s="1"/>
      <c r="U55" s="1"/>
      <c r="V55" s="1"/>
      <c r="W55" s="1"/>
      <c r="X55" s="1"/>
      <c r="Y55" s="1"/>
      <c r="Z55" s="1"/>
    </row>
    <row r="56" spans="1:26" ht="5.25" customHeight="1">
      <c r="A56" s="1"/>
      <c r="B56" s="47"/>
      <c r="C56" s="288"/>
      <c r="D56" s="278"/>
      <c r="E56" s="348"/>
      <c r="F56" s="21"/>
      <c r="G56" s="21"/>
      <c r="H56" s="279"/>
      <c r="I56" s="289"/>
      <c r="J56" s="289"/>
      <c r="K56" s="289"/>
      <c r="L56" s="289"/>
      <c r="M56" s="289"/>
      <c r="N56" s="289"/>
      <c r="O56" s="289"/>
      <c r="P56" s="301"/>
      <c r="Q56" s="51"/>
      <c r="R56" s="1"/>
      <c r="S56" s="1"/>
      <c r="T56" s="1"/>
      <c r="U56" s="1"/>
      <c r="V56" s="1"/>
      <c r="W56" s="1"/>
      <c r="X56" s="1"/>
      <c r="Y56" s="1"/>
      <c r="Z56" s="1"/>
    </row>
    <row r="57" spans="1:26" ht="11.25" customHeight="1">
      <c r="A57" s="1"/>
      <c r="B57" s="47"/>
      <c r="C57" s="288"/>
      <c r="D57" s="687" t="s">
        <v>191</v>
      </c>
      <c r="E57" s="348"/>
      <c r="F57" s="426"/>
      <c r="G57" s="688">
        <v>1.0900000000000001</v>
      </c>
      <c r="H57" s="279"/>
      <c r="I57" s="289"/>
      <c r="J57" s="289"/>
      <c r="K57" s="289"/>
      <c r="L57" s="289"/>
      <c r="M57" s="289"/>
      <c r="N57" s="289"/>
      <c r="O57" s="289"/>
      <c r="P57" s="301"/>
      <c r="Q57" s="51"/>
      <c r="R57" s="1"/>
      <c r="S57" s="1"/>
      <c r="T57" s="1"/>
      <c r="U57" s="1"/>
      <c r="V57" s="1"/>
      <c r="W57" s="1"/>
      <c r="X57" s="1"/>
      <c r="Y57" s="1"/>
      <c r="Z57" s="1"/>
    </row>
    <row r="58" spans="1:26" ht="13.5" customHeight="1" thickBot="1">
      <c r="A58" s="1"/>
      <c r="B58" s="47"/>
      <c r="C58" s="288"/>
      <c r="D58" s="689" t="s">
        <v>311</v>
      </c>
      <c r="E58" s="690" t="s">
        <v>164</v>
      </c>
      <c r="F58" s="690"/>
      <c r="G58" s="280"/>
      <c r="H58" s="281"/>
      <c r="I58" s="289"/>
      <c r="J58" s="289"/>
      <c r="K58" s="289"/>
      <c r="L58" s="289"/>
      <c r="M58" s="289"/>
      <c r="N58" s="289"/>
      <c r="O58" s="289"/>
      <c r="P58" s="301"/>
      <c r="Q58" s="51"/>
      <c r="R58" s="1"/>
      <c r="S58" s="1"/>
      <c r="T58" s="1"/>
      <c r="U58" s="1"/>
      <c r="V58" s="1"/>
      <c r="W58" s="1"/>
      <c r="X58" s="1"/>
      <c r="Y58" s="1"/>
      <c r="Z58" s="1"/>
    </row>
    <row r="59" spans="1:26">
      <c r="A59" s="1"/>
      <c r="B59" s="47"/>
      <c r="C59" s="288"/>
      <c r="D59" s="289"/>
      <c r="E59" s="289"/>
      <c r="F59" s="289"/>
      <c r="G59" s="289"/>
      <c r="H59" s="289"/>
      <c r="I59" s="289"/>
      <c r="J59" s="289"/>
      <c r="K59" s="289"/>
      <c r="L59" s="289"/>
      <c r="M59" s="289"/>
      <c r="N59" s="289"/>
      <c r="O59" s="289"/>
      <c r="P59" s="301"/>
      <c r="Q59" s="51"/>
      <c r="R59" s="1"/>
      <c r="S59" s="1"/>
      <c r="T59" s="1"/>
      <c r="U59" s="1"/>
      <c r="V59" s="1"/>
      <c r="W59" s="1"/>
      <c r="X59" s="1"/>
      <c r="Y59" s="1"/>
      <c r="Z59" s="1"/>
    </row>
    <row r="60" spans="1:26" ht="13.5" thickBot="1">
      <c r="A60" s="1"/>
      <c r="B60" s="47"/>
      <c r="C60" s="290"/>
      <c r="D60" s="292"/>
      <c r="E60" s="292"/>
      <c r="F60" s="292"/>
      <c r="G60" s="292"/>
      <c r="H60" s="292"/>
      <c r="I60" s="292"/>
      <c r="J60" s="292"/>
      <c r="K60" s="292"/>
      <c r="L60" s="292"/>
      <c r="M60" s="292"/>
      <c r="N60" s="292"/>
      <c r="O60" s="292"/>
      <c r="P60" s="310"/>
      <c r="Q60" s="51"/>
      <c r="R60" s="1"/>
      <c r="S60" s="1"/>
      <c r="T60" s="1"/>
      <c r="U60" s="1"/>
      <c r="V60" s="1"/>
      <c r="W60" s="1"/>
      <c r="X60" s="1"/>
      <c r="Y60" s="1"/>
      <c r="Z60" s="1"/>
    </row>
    <row r="61" spans="1:26" ht="13.5" thickBot="1">
      <c r="A61" s="1"/>
      <c r="B61" s="47"/>
      <c r="C61" s="21"/>
      <c r="D61" s="21"/>
      <c r="E61" s="21"/>
      <c r="F61" s="21"/>
      <c r="G61" s="21"/>
      <c r="H61" s="21"/>
      <c r="I61" s="21"/>
      <c r="J61" s="21"/>
      <c r="K61" s="21"/>
      <c r="L61" s="21"/>
      <c r="M61" s="21"/>
      <c r="N61" s="21"/>
      <c r="O61" s="21"/>
      <c r="P61" s="21"/>
      <c r="Q61" s="51"/>
      <c r="R61" s="1"/>
      <c r="S61" s="1"/>
      <c r="T61" s="1"/>
      <c r="U61" s="1"/>
      <c r="V61" s="1"/>
      <c r="W61" s="1"/>
      <c r="X61" s="1"/>
      <c r="Y61" s="1"/>
      <c r="Z61" s="1"/>
    </row>
    <row r="62" spans="1:26" ht="21.75" customHeight="1">
      <c r="A62" s="1"/>
      <c r="B62" s="47"/>
      <c r="C62" s="305"/>
      <c r="D62" s="298" t="s">
        <v>6</v>
      </c>
      <c r="E62" s="297"/>
      <c r="F62" s="297"/>
      <c r="G62" s="297"/>
      <c r="H62" s="297"/>
      <c r="I62" s="297"/>
      <c r="J62" s="297"/>
      <c r="K62" s="297"/>
      <c r="L62" s="297"/>
      <c r="M62" s="297"/>
      <c r="N62" s="297"/>
      <c r="O62" s="297"/>
      <c r="P62" s="300"/>
      <c r="Q62" s="51"/>
      <c r="R62" s="1"/>
      <c r="S62" s="1"/>
      <c r="T62" s="1"/>
      <c r="U62" s="1"/>
      <c r="V62" s="1"/>
      <c r="W62" s="1"/>
      <c r="X62" s="1"/>
      <c r="Y62" s="1"/>
      <c r="Z62" s="1"/>
    </row>
    <row r="63" spans="1:26" ht="13.5" thickBot="1">
      <c r="A63" s="1"/>
      <c r="B63" s="47"/>
      <c r="C63" s="288"/>
      <c r="D63" s="289"/>
      <c r="E63" s="289"/>
      <c r="F63" s="289"/>
      <c r="G63" s="289"/>
      <c r="H63" s="289"/>
      <c r="I63" s="289"/>
      <c r="J63" s="289"/>
      <c r="K63" s="289"/>
      <c r="L63" s="289"/>
      <c r="M63" s="289"/>
      <c r="N63" s="289"/>
      <c r="O63" s="289"/>
      <c r="P63" s="301"/>
      <c r="Q63" s="51"/>
      <c r="R63" s="1"/>
      <c r="S63" s="1"/>
      <c r="T63" s="1"/>
      <c r="U63" s="1"/>
      <c r="V63" s="1"/>
      <c r="W63" s="1"/>
      <c r="X63" s="1"/>
      <c r="Y63" s="1"/>
      <c r="Z63" s="1"/>
    </row>
    <row r="64" spans="1:26" ht="14.25" customHeight="1" thickBot="1">
      <c r="A64" s="1"/>
      <c r="B64" s="47"/>
      <c r="C64" s="288"/>
      <c r="D64" s="744" t="s">
        <v>151</v>
      </c>
      <c r="E64" s="745"/>
      <c r="F64" s="745"/>
      <c r="G64" s="746"/>
      <c r="H64" s="747"/>
      <c r="I64" s="289"/>
      <c r="J64" s="1378" t="s">
        <v>187</v>
      </c>
      <c r="K64" s="1379"/>
      <c r="L64" s="1379"/>
      <c r="M64" s="1379"/>
      <c r="N64" s="1380"/>
      <c r="O64" s="289"/>
      <c r="P64" s="301"/>
      <c r="Q64" s="51"/>
      <c r="R64" s="1"/>
      <c r="S64" s="1"/>
      <c r="T64" s="1"/>
      <c r="U64" s="1"/>
      <c r="V64" s="1"/>
      <c r="W64" s="1"/>
      <c r="X64" s="1"/>
      <c r="Y64" s="1"/>
      <c r="Z64" s="1"/>
    </row>
    <row r="65" spans="1:26" ht="14.25" customHeight="1">
      <c r="A65" s="1"/>
      <c r="B65" s="47"/>
      <c r="C65" s="288"/>
      <c r="D65" s="748" t="s">
        <v>150</v>
      </c>
      <c r="E65" s="269"/>
      <c r="F65" s="674">
        <v>20</v>
      </c>
      <c r="G65" s="269" t="s">
        <v>269</v>
      </c>
      <c r="H65" s="749"/>
      <c r="I65" s="289"/>
      <c r="J65" s="755" t="s">
        <v>301</v>
      </c>
      <c r="K65" s="756" t="s">
        <v>182</v>
      </c>
      <c r="L65" s="1352" t="s">
        <v>257</v>
      </c>
      <c r="M65" s="1353"/>
      <c r="N65" s="1354"/>
      <c r="O65" s="289"/>
      <c r="P65" s="301"/>
      <c r="Q65" s="51"/>
      <c r="R65" s="1"/>
      <c r="S65" s="1"/>
      <c r="T65" s="1"/>
      <c r="U65" s="1"/>
      <c r="V65" s="1"/>
      <c r="W65" s="1"/>
      <c r="X65" s="1"/>
      <c r="Y65" s="1"/>
      <c r="Z65" s="1"/>
    </row>
    <row r="66" spans="1:26" ht="15" thickBot="1">
      <c r="A66" s="1"/>
      <c r="B66" s="47"/>
      <c r="C66" s="288"/>
      <c r="D66" s="912" t="s">
        <v>311</v>
      </c>
      <c r="E66" s="911" t="s">
        <v>350</v>
      </c>
      <c r="F66" s="750"/>
      <c r="G66" s="750"/>
      <c r="H66" s="751"/>
      <c r="I66" s="289"/>
      <c r="J66" s="752" t="s">
        <v>163</v>
      </c>
      <c r="K66" s="427">
        <v>3.7679999999999998</v>
      </c>
      <c r="L66" s="1346" t="s">
        <v>300</v>
      </c>
      <c r="M66" s="1347"/>
      <c r="N66" s="1348"/>
      <c r="O66" s="289"/>
      <c r="P66" s="301"/>
      <c r="Q66" s="51"/>
      <c r="R66" s="1"/>
      <c r="S66" s="1"/>
      <c r="T66" s="1"/>
      <c r="U66" s="1"/>
      <c r="V66" s="1"/>
      <c r="W66" s="1"/>
      <c r="X66" s="1"/>
      <c r="Y66" s="1"/>
      <c r="Z66" s="1"/>
    </row>
    <row r="67" spans="1:26" ht="15" thickBot="1">
      <c r="A67" s="1"/>
      <c r="B67" s="47"/>
      <c r="C67" s="288"/>
      <c r="D67" s="289"/>
      <c r="E67" s="289"/>
      <c r="F67" s="289"/>
      <c r="G67" s="289"/>
      <c r="H67" s="289"/>
      <c r="I67" s="289"/>
      <c r="J67" s="753" t="s">
        <v>162</v>
      </c>
      <c r="K67" s="754">
        <v>3.528</v>
      </c>
      <c r="L67" s="1349"/>
      <c r="M67" s="1350"/>
      <c r="N67" s="1351"/>
      <c r="O67" s="289"/>
      <c r="P67" s="301"/>
      <c r="Q67" s="51"/>
      <c r="R67" s="1"/>
      <c r="S67" s="1"/>
      <c r="T67" s="1"/>
      <c r="U67" s="1"/>
      <c r="V67" s="1"/>
      <c r="W67" s="1"/>
      <c r="X67" s="1"/>
      <c r="Y67" s="1"/>
      <c r="Z67" s="1"/>
    </row>
    <row r="68" spans="1:26" ht="13.5" thickBot="1">
      <c r="A68" s="1"/>
      <c r="B68" s="47"/>
      <c r="C68" s="290"/>
      <c r="D68" s="292"/>
      <c r="E68" s="292"/>
      <c r="F68" s="292"/>
      <c r="G68" s="292"/>
      <c r="H68" s="292"/>
      <c r="I68" s="292"/>
      <c r="J68" s="292"/>
      <c r="K68" s="292"/>
      <c r="L68" s="292"/>
      <c r="M68" s="292"/>
      <c r="N68" s="292"/>
      <c r="O68" s="292"/>
      <c r="P68" s="310"/>
      <c r="Q68" s="51"/>
      <c r="R68" s="1"/>
      <c r="S68" s="1"/>
      <c r="T68" s="1"/>
      <c r="U68" s="1"/>
      <c r="V68" s="1"/>
      <c r="W68" s="1"/>
      <c r="X68" s="1"/>
      <c r="Y68" s="1"/>
      <c r="Z68" s="1"/>
    </row>
    <row r="69" spans="1:26" ht="13.5" thickBot="1">
      <c r="A69" s="1"/>
      <c r="B69" s="47"/>
      <c r="C69" s="21"/>
      <c r="D69" s="21"/>
      <c r="E69" s="21"/>
      <c r="F69" s="21"/>
      <c r="G69" s="21"/>
      <c r="H69" s="21"/>
      <c r="I69" s="21"/>
      <c r="J69" s="21"/>
      <c r="K69" s="21"/>
      <c r="L69" s="21"/>
      <c r="M69" s="21"/>
      <c r="N69" s="21"/>
      <c r="O69" s="21"/>
      <c r="P69" s="21"/>
      <c r="Q69" s="51"/>
      <c r="R69" s="1"/>
      <c r="S69" s="1"/>
      <c r="T69" s="1"/>
      <c r="U69" s="1"/>
      <c r="V69" s="1"/>
      <c r="W69" s="1"/>
      <c r="X69" s="1"/>
      <c r="Y69" s="1"/>
      <c r="Z69" s="1"/>
    </row>
    <row r="70" spans="1:26" ht="21.75" customHeight="1">
      <c r="A70" s="1"/>
      <c r="B70" s="47"/>
      <c r="C70" s="305"/>
      <c r="D70" s="298" t="s">
        <v>213</v>
      </c>
      <c r="E70" s="297"/>
      <c r="F70" s="297"/>
      <c r="G70" s="297"/>
      <c r="H70" s="297"/>
      <c r="I70" s="297"/>
      <c r="J70" s="297"/>
      <c r="K70" s="297"/>
      <c r="L70" s="297"/>
      <c r="M70" s="297"/>
      <c r="N70" s="297"/>
      <c r="O70" s="297"/>
      <c r="P70" s="300"/>
      <c r="Q70" s="51"/>
      <c r="R70" s="1"/>
      <c r="S70" s="1"/>
      <c r="T70" s="1"/>
      <c r="U70" s="1"/>
      <c r="V70" s="1"/>
      <c r="W70" s="1"/>
      <c r="X70" s="1"/>
      <c r="Y70" s="1"/>
      <c r="Z70" s="1"/>
    </row>
    <row r="71" spans="1:26">
      <c r="A71" s="1"/>
      <c r="B71" s="47"/>
      <c r="C71" s="288"/>
      <c r="D71" s="289"/>
      <c r="E71" s="289"/>
      <c r="F71" s="289"/>
      <c r="G71" s="289"/>
      <c r="H71" s="289"/>
      <c r="I71" s="289"/>
      <c r="J71" s="289"/>
      <c r="K71" s="289"/>
      <c r="L71" s="289"/>
      <c r="M71" s="289"/>
      <c r="N71" s="289"/>
      <c r="O71" s="289"/>
      <c r="P71" s="301"/>
      <c r="Q71" s="51"/>
      <c r="R71" s="1"/>
      <c r="S71" s="1"/>
      <c r="T71" s="1"/>
      <c r="U71" s="1"/>
      <c r="V71" s="1"/>
      <c r="W71" s="1"/>
      <c r="X71" s="1"/>
      <c r="Y71" s="1"/>
      <c r="Z71" s="1"/>
    </row>
    <row r="72" spans="1:26" ht="14.25" customHeight="1" thickBot="1">
      <c r="A72" s="1"/>
      <c r="B72" s="47"/>
      <c r="C72" s="288"/>
      <c r="D72" s="299" t="s">
        <v>207</v>
      </c>
      <c r="E72" s="289"/>
      <c r="F72" s="289"/>
      <c r="G72" s="289"/>
      <c r="H72" s="289"/>
      <c r="I72" s="289"/>
      <c r="J72" s="299" t="s">
        <v>209</v>
      </c>
      <c r="K72" s="289"/>
      <c r="L72" s="289"/>
      <c r="M72" s="289"/>
      <c r="N72" s="289"/>
      <c r="O72" s="289"/>
      <c r="P72" s="301"/>
      <c r="Q72" s="51"/>
      <c r="R72" s="1"/>
      <c r="S72" s="1"/>
      <c r="T72" s="1"/>
      <c r="U72" s="1"/>
      <c r="V72" s="1"/>
      <c r="W72" s="1"/>
      <c r="X72" s="1"/>
      <c r="Y72" s="1"/>
      <c r="Z72" s="1"/>
    </row>
    <row r="73" spans="1:26" ht="14.25" customHeight="1">
      <c r="A73" s="1"/>
      <c r="B73" s="47"/>
      <c r="C73" s="288"/>
      <c r="D73" s="744" t="s">
        <v>195</v>
      </c>
      <c r="E73" s="757"/>
      <c r="F73" s="757">
        <v>20</v>
      </c>
      <c r="G73" s="757" t="s">
        <v>266</v>
      </c>
      <c r="H73" s="758"/>
      <c r="I73" s="289"/>
      <c r="J73" s="763" t="s">
        <v>211</v>
      </c>
      <c r="K73" s="757"/>
      <c r="L73" s="757"/>
      <c r="M73" s="757"/>
      <c r="N73" s="758"/>
      <c r="O73" s="289"/>
      <c r="P73" s="301"/>
      <c r="Q73" s="51"/>
      <c r="R73" s="1"/>
      <c r="S73" s="1"/>
      <c r="T73" s="1"/>
      <c r="U73" s="1"/>
      <c r="V73" s="1"/>
      <c r="W73" s="1"/>
      <c r="X73" s="1"/>
      <c r="Y73" s="1"/>
      <c r="Z73" s="1"/>
    </row>
    <row r="74" spans="1:26" ht="15" thickBot="1">
      <c r="A74" s="1"/>
      <c r="B74" s="47"/>
      <c r="C74" s="288"/>
      <c r="D74" s="759" t="s">
        <v>267</v>
      </c>
      <c r="E74" s="750"/>
      <c r="F74" s="750"/>
      <c r="G74" s="750"/>
      <c r="H74" s="751"/>
      <c r="I74" s="289"/>
      <c r="J74" s="764" t="s">
        <v>210</v>
      </c>
      <c r="K74" s="21"/>
      <c r="L74" s="21"/>
      <c r="M74" s="454">
        <f>23.2*(44/12)</f>
        <v>85.066666666666663</v>
      </c>
      <c r="N74" s="765" t="s">
        <v>212</v>
      </c>
      <c r="O74" s="289"/>
      <c r="P74" s="301"/>
      <c r="Q74" s="51"/>
      <c r="R74" s="1"/>
      <c r="S74" s="1"/>
      <c r="T74" s="1"/>
      <c r="U74" s="1"/>
      <c r="V74" s="1"/>
      <c r="W74" s="1"/>
      <c r="X74" s="1"/>
      <c r="Y74" s="1"/>
      <c r="Z74" s="1"/>
    </row>
    <row r="75" spans="1:26" ht="15" thickBot="1">
      <c r="A75" s="1"/>
      <c r="B75" s="47"/>
      <c r="C75" s="288"/>
      <c r="D75" s="289"/>
      <c r="E75" s="289"/>
      <c r="F75" s="289"/>
      <c r="G75" s="289"/>
      <c r="H75" s="289"/>
      <c r="I75" s="289"/>
      <c r="J75" s="766" t="s">
        <v>268</v>
      </c>
      <c r="K75" s="750"/>
      <c r="L75" s="750"/>
      <c r="M75" s="750"/>
      <c r="N75" s="751"/>
      <c r="O75" s="289"/>
      <c r="P75" s="301"/>
      <c r="Q75" s="51"/>
      <c r="R75" s="1"/>
      <c r="S75" s="1"/>
      <c r="T75" s="1"/>
      <c r="U75" s="1"/>
      <c r="V75" s="1"/>
      <c r="W75" s="1"/>
      <c r="X75" s="1"/>
      <c r="Y75" s="1"/>
      <c r="Z75" s="1"/>
    </row>
    <row r="76" spans="1:26" ht="18.75" thickBot="1">
      <c r="A76" s="1"/>
      <c r="B76" s="47"/>
      <c r="C76" s="288"/>
      <c r="D76" s="299" t="s">
        <v>208</v>
      </c>
      <c r="E76" s="289"/>
      <c r="F76" s="289"/>
      <c r="G76" s="289"/>
      <c r="H76" s="289"/>
      <c r="I76" s="289"/>
      <c r="J76" s="289"/>
      <c r="K76" s="289"/>
      <c r="L76" s="289"/>
      <c r="M76" s="289"/>
      <c r="N76" s="289"/>
      <c r="O76" s="289"/>
      <c r="P76" s="301"/>
      <c r="Q76" s="51"/>
      <c r="R76" s="1"/>
      <c r="S76" s="1"/>
      <c r="T76" s="1"/>
      <c r="U76" s="1"/>
      <c r="V76" s="1"/>
      <c r="W76" s="1"/>
      <c r="X76" s="1"/>
      <c r="Y76" s="1"/>
      <c r="Z76" s="1"/>
    </row>
    <row r="77" spans="1:26" ht="15" thickBot="1">
      <c r="A77" s="1"/>
      <c r="B77" s="47"/>
      <c r="C77" s="288"/>
      <c r="D77" s="760" t="s">
        <v>226</v>
      </c>
      <c r="E77" s="761"/>
      <c r="F77" s="761"/>
      <c r="G77" s="762">
        <v>100</v>
      </c>
      <c r="H77" s="289"/>
      <c r="I77" s="289"/>
      <c r="J77" s="289"/>
      <c r="K77" s="289"/>
      <c r="L77" s="289"/>
      <c r="M77" s="289"/>
      <c r="N77" s="289"/>
      <c r="O77" s="289"/>
      <c r="P77" s="301"/>
      <c r="Q77" s="51"/>
      <c r="R77" s="1"/>
      <c r="S77" s="1"/>
      <c r="T77" s="1"/>
      <c r="U77" s="1"/>
      <c r="V77" s="1"/>
      <c r="W77" s="1"/>
      <c r="X77" s="1"/>
      <c r="Y77" s="1"/>
      <c r="Z77" s="1"/>
    </row>
    <row r="78" spans="1:26" ht="13.5" thickBot="1">
      <c r="A78" s="1"/>
      <c r="B78" s="47"/>
      <c r="C78" s="290"/>
      <c r="D78" s="292"/>
      <c r="E78" s="292"/>
      <c r="F78" s="292"/>
      <c r="G78" s="292"/>
      <c r="H78" s="292"/>
      <c r="I78" s="292"/>
      <c r="J78" s="292"/>
      <c r="K78" s="292"/>
      <c r="L78" s="292"/>
      <c r="M78" s="292"/>
      <c r="N78" s="292"/>
      <c r="O78" s="292"/>
      <c r="P78" s="310"/>
      <c r="Q78" s="51"/>
      <c r="R78" s="1"/>
      <c r="S78" s="1"/>
      <c r="T78" s="1"/>
      <c r="U78" s="1"/>
      <c r="V78" s="1"/>
      <c r="W78" s="1"/>
      <c r="X78" s="1"/>
      <c r="Y78" s="1"/>
      <c r="Z78" s="1"/>
    </row>
    <row r="79" spans="1:26" ht="13.5" thickBot="1">
      <c r="A79" s="1"/>
      <c r="B79" s="52"/>
      <c r="C79" s="53"/>
      <c r="D79" s="53"/>
      <c r="E79" s="53"/>
      <c r="F79" s="53"/>
      <c r="G79" s="53"/>
      <c r="H79" s="53"/>
      <c r="I79" s="53"/>
      <c r="J79" s="53"/>
      <c r="K79" s="53"/>
      <c r="L79" s="53"/>
      <c r="M79" s="53"/>
      <c r="N79" s="53"/>
      <c r="O79" s="53"/>
      <c r="P79" s="53"/>
      <c r="Q79" s="65"/>
      <c r="R79" s="1"/>
      <c r="S79" s="1"/>
      <c r="T79" s="1"/>
      <c r="U79" s="1"/>
      <c r="V79" s="1"/>
      <c r="W79" s="1"/>
      <c r="X79" s="1"/>
      <c r="Y79" s="1"/>
      <c r="Z79" s="1"/>
    </row>
    <row r="80" spans="1:26" ht="13.5" thickTop="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338" t="s">
        <v>313</v>
      </c>
      <c r="B81" s="338" t="s">
        <v>313</v>
      </c>
      <c r="C81" s="1"/>
      <c r="D81" s="1"/>
      <c r="E81" s="1"/>
      <c r="F81" s="1"/>
      <c r="G81" s="1"/>
      <c r="H81" s="1"/>
      <c r="I81" s="1"/>
      <c r="J81" s="1"/>
      <c r="K81" s="1"/>
      <c r="L81" s="1"/>
      <c r="M81" s="1"/>
      <c r="N81" s="1"/>
      <c r="O81" s="1"/>
      <c r="P81" s="1"/>
      <c r="Q81" s="1"/>
      <c r="R81" s="1"/>
      <c r="S81" s="1"/>
      <c r="T81" s="1"/>
      <c r="U81" s="1"/>
      <c r="V81" s="1"/>
      <c r="W81" s="1"/>
      <c r="X81" s="1"/>
      <c r="Y81" s="1"/>
      <c r="Z81" s="1"/>
    </row>
    <row r="82" spans="1:26">
      <c r="A82" s="338" t="s">
        <v>312</v>
      </c>
      <c r="B82" s="338" t="s">
        <v>312</v>
      </c>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1"/>
      <c r="B87" s="1"/>
      <c r="C87" s="1"/>
      <c r="D87" s="1"/>
      <c r="E87" s="388"/>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idden="1"/>
    <row r="108" spans="1:26" hidden="1"/>
  </sheetData>
  <sheetProtection sheet="1" objects="1" scenarios="1"/>
  <mergeCells count="38">
    <mergeCell ref="K54:O54"/>
    <mergeCell ref="D37:F37"/>
    <mergeCell ref="D38:F38"/>
    <mergeCell ref="G22:L22"/>
    <mergeCell ref="I23:L23"/>
    <mergeCell ref="I24:L24"/>
    <mergeCell ref="I26:L26"/>
    <mergeCell ref="I27:L27"/>
    <mergeCell ref="I29:L29"/>
    <mergeCell ref="I25:L25"/>
    <mergeCell ref="D24:E25"/>
    <mergeCell ref="G29:G30"/>
    <mergeCell ref="H29:H30"/>
    <mergeCell ref="G31:G32"/>
    <mergeCell ref="H31:H32"/>
    <mergeCell ref="D16:E16"/>
    <mergeCell ref="D14:E14"/>
    <mergeCell ref="G24:G25"/>
    <mergeCell ref="H24:H25"/>
    <mergeCell ref="I28:L28"/>
    <mergeCell ref="G27:G28"/>
    <mergeCell ref="D26:E27"/>
    <mergeCell ref="L66:N67"/>
    <mergeCell ref="L65:N65"/>
    <mergeCell ref="C2:I2"/>
    <mergeCell ref="L8:L9"/>
    <mergeCell ref="G9:J9"/>
    <mergeCell ref="G8:J8"/>
    <mergeCell ref="K11:K14"/>
    <mergeCell ref="G14:J14"/>
    <mergeCell ref="D5:K5"/>
    <mergeCell ref="D8:E8"/>
    <mergeCell ref="K37:O38"/>
    <mergeCell ref="J64:N64"/>
    <mergeCell ref="I32:L32"/>
    <mergeCell ref="H27:H28"/>
    <mergeCell ref="I30:L30"/>
    <mergeCell ref="G37:I45"/>
  </mergeCells>
  <phoneticPr fontId="0" type="noConversion"/>
  <hyperlinks>
    <hyperlink ref="K51" r:id="rId1"/>
    <hyperlink ref="K39" r:id="rId2"/>
    <hyperlink ref="K43" r:id="rId3"/>
    <hyperlink ref="D74" r:id="rId4" location="vehicles"/>
    <hyperlink ref="J75" r:id="rId5" location="seedlings"/>
    <hyperlink ref="E58" r:id="rId6"/>
    <hyperlink ref="D14" r:id="rId7"/>
    <hyperlink ref="E66" r:id="rId8"/>
    <hyperlink ref="D43" r:id="rId9"/>
    <hyperlink ref="D44" r:id="rId10" location="/4"/>
    <hyperlink ref="D45" r:id="rId11"/>
    <hyperlink ref="L66" r:id="rId12"/>
    <hyperlink ref="M20" r:id="rId13"/>
    <hyperlink ref="D55" r:id="rId14"/>
    <hyperlink ref="I25" r:id="rId15"/>
    <hyperlink ref="I28" r:id="rId16"/>
    <hyperlink ref="I30" r:id="rId17"/>
    <hyperlink ref="I32" r:id="rId18"/>
    <hyperlink ref="D26" r:id="rId19"/>
  </hyperlinks>
  <pageMargins left="0.75" right="0.75" top="1" bottom="1" header="0.5" footer="0.5"/>
  <pageSetup scale="55" fitToHeight="2" orientation="portrait" r:id="rId20"/>
  <headerFooter alignWithMargins="0"/>
  <rowBreaks count="1" manualBreakCount="1">
    <brk id="60" max="18" man="1"/>
  </rowBreaks>
</worksheet>
</file>

<file path=xl/worksheets/sheet2.xml><?xml version="1.0" encoding="utf-8"?>
<worksheet xmlns="http://schemas.openxmlformats.org/spreadsheetml/2006/main" xmlns:r="http://schemas.openxmlformats.org/officeDocument/2006/relationships">
  <sheetPr codeName="Sheet12">
    <pageSetUpPr fitToPage="1"/>
  </sheetPr>
  <dimension ref="A1:AF55"/>
  <sheetViews>
    <sheetView tabSelected="1" topLeftCell="B1" zoomScaleNormal="100" zoomScaleSheetLayoutView="100" workbookViewId="0">
      <selection activeCell="G24" sqref="G24"/>
    </sheetView>
  </sheetViews>
  <sheetFormatPr defaultColWidth="0" defaultRowHeight="0" customHeight="1" zeroHeight="1"/>
  <cols>
    <col min="1" max="1" width="1.28515625" style="466" hidden="1" customWidth="1"/>
    <col min="2" max="2" width="1.28515625" style="466" customWidth="1"/>
    <col min="3" max="3" width="2" style="466" customWidth="1"/>
    <col min="4" max="4" width="1.42578125" style="466" customWidth="1"/>
    <col min="5" max="5" width="9.140625" style="466" customWidth="1"/>
    <col min="6" max="6" width="13.28515625" style="466" customWidth="1"/>
    <col min="7" max="7" width="10.7109375" style="466" customWidth="1"/>
    <col min="8" max="8" width="9.42578125" style="466" customWidth="1"/>
    <col min="9" max="9" width="6.7109375" style="466" customWidth="1"/>
    <col min="10" max="10" width="10.7109375" style="466" customWidth="1"/>
    <col min="11" max="11" width="12.42578125" style="466" customWidth="1"/>
    <col min="12" max="12" width="9.7109375" style="466" customWidth="1"/>
    <col min="13" max="13" width="8.28515625" style="466" customWidth="1"/>
    <col min="14" max="14" width="11" style="466" customWidth="1"/>
    <col min="15" max="15" width="2.140625" style="466" customWidth="1"/>
    <col min="16" max="16" width="5" style="466" customWidth="1"/>
    <col min="17" max="25" width="9.140625" style="466" customWidth="1"/>
    <col min="26" max="27" width="9.140625" style="466" hidden="1" customWidth="1"/>
    <col min="28" max="28" width="9.140625" style="466" customWidth="1"/>
    <col min="29" max="32" width="0" style="466" hidden="1" customWidth="1"/>
    <col min="33" max="16384" width="9.140625" style="466" hidden="1"/>
  </cols>
  <sheetData>
    <row r="1" spans="2:28" ht="6.75" customHeight="1" thickBot="1">
      <c r="B1" s="627"/>
      <c r="C1" s="1"/>
      <c r="D1" s="1"/>
      <c r="E1" s="1"/>
      <c r="F1" s="1"/>
      <c r="G1" s="1"/>
      <c r="H1" s="1"/>
      <c r="I1" s="1"/>
      <c r="J1" s="1"/>
      <c r="K1" s="1"/>
      <c r="L1" s="1"/>
      <c r="M1" s="1"/>
      <c r="N1" s="1"/>
      <c r="O1" s="1"/>
      <c r="P1" s="1"/>
      <c r="Q1" s="1"/>
      <c r="R1" s="1"/>
      <c r="S1" s="1"/>
      <c r="T1" s="1"/>
      <c r="U1" s="1"/>
      <c r="V1" s="1"/>
      <c r="W1" s="1"/>
      <c r="X1" s="1"/>
      <c r="Y1" s="1"/>
      <c r="Z1" s="1"/>
      <c r="AA1" s="1"/>
      <c r="AB1" s="1"/>
    </row>
    <row r="2" spans="2:28" ht="31.5" customHeight="1" thickTop="1" thickBot="1">
      <c r="B2" s="1"/>
      <c r="C2" s="652"/>
      <c r="D2" s="653" t="s">
        <v>247</v>
      </c>
      <c r="E2" s="653"/>
      <c r="F2" s="654"/>
      <c r="G2" s="654"/>
      <c r="H2" s="654"/>
      <c r="I2" s="654"/>
      <c r="J2" s="655"/>
      <c r="K2" s="656"/>
      <c r="L2" s="657" t="str">
        <f>IF(Welcome!E20="", "", Welcome!E20)</f>
        <v/>
      </c>
      <c r="M2" s="658"/>
      <c r="N2" s="658"/>
      <c r="O2" s="659"/>
      <c r="P2" s="1"/>
      <c r="Q2" s="1"/>
      <c r="R2" s="1"/>
      <c r="S2" s="1"/>
      <c r="T2" s="1"/>
      <c r="U2" s="1"/>
      <c r="V2" s="1"/>
      <c r="W2" s="1"/>
      <c r="X2" s="1"/>
      <c r="Y2" s="1"/>
      <c r="Z2" s="1"/>
      <c r="AA2" s="1"/>
      <c r="AB2" s="1"/>
    </row>
    <row r="3" spans="2:28" ht="9.75" customHeight="1" thickTop="1">
      <c r="B3" s="1"/>
      <c r="C3" s="631"/>
      <c r="D3" s="630"/>
      <c r="E3" s="630"/>
      <c r="F3" s="630"/>
      <c r="G3" s="630"/>
      <c r="H3" s="630"/>
      <c r="I3" s="630"/>
      <c r="J3" s="630"/>
      <c r="K3" s="630"/>
      <c r="L3" s="630"/>
      <c r="M3" s="630"/>
      <c r="N3" s="630"/>
      <c r="O3" s="632"/>
      <c r="P3" s="1"/>
      <c r="Q3" s="1"/>
      <c r="R3" s="1"/>
      <c r="S3" s="1"/>
      <c r="T3" s="1"/>
      <c r="U3" s="1"/>
      <c r="V3" s="1"/>
      <c r="W3" s="1"/>
      <c r="X3" s="1"/>
      <c r="Y3" s="1"/>
      <c r="Z3" s="1"/>
      <c r="AA3" s="1"/>
      <c r="AB3" s="1"/>
    </row>
    <row r="4" spans="2:28" ht="36" customHeight="1">
      <c r="B4" s="1"/>
      <c r="C4" s="631"/>
      <c r="D4" s="932" t="s">
        <v>324</v>
      </c>
      <c r="E4" s="932"/>
      <c r="F4" s="932"/>
      <c r="G4" s="932"/>
      <c r="H4" s="932"/>
      <c r="I4" s="932"/>
      <c r="J4" s="932"/>
      <c r="K4" s="932"/>
      <c r="L4" s="932"/>
      <c r="M4" s="932"/>
      <c r="N4" s="932"/>
      <c r="O4" s="632"/>
      <c r="P4" s="1"/>
      <c r="Q4" s="1"/>
      <c r="R4" s="1"/>
      <c r="S4" s="1"/>
      <c r="T4" s="1"/>
      <c r="U4" s="1"/>
      <c r="V4" s="1"/>
      <c r="W4" s="1"/>
      <c r="X4" s="1"/>
      <c r="Y4" s="1"/>
      <c r="Z4" s="1"/>
      <c r="AA4" s="1"/>
      <c r="AB4" s="1"/>
    </row>
    <row r="5" spans="2:28" ht="30.75" customHeight="1">
      <c r="B5" s="1"/>
      <c r="C5" s="631"/>
      <c r="D5" s="671"/>
      <c r="E5" s="671"/>
      <c r="F5" s="933" t="s">
        <v>277</v>
      </c>
      <c r="G5" s="933"/>
      <c r="H5" s="933"/>
      <c r="I5" s="933"/>
      <c r="J5" s="933"/>
      <c r="K5" s="933"/>
      <c r="L5" s="933"/>
      <c r="M5" s="933"/>
      <c r="N5" s="933"/>
      <c r="O5" s="632"/>
      <c r="P5" s="1"/>
      <c r="Q5" s="1"/>
      <c r="R5" s="1"/>
      <c r="S5" s="1"/>
      <c r="T5" s="1"/>
      <c r="U5" s="1"/>
      <c r="V5" s="1"/>
      <c r="W5" s="1"/>
      <c r="X5" s="1"/>
      <c r="Y5" s="1"/>
      <c r="Z5" s="1"/>
      <c r="AA5" s="1"/>
      <c r="AB5" s="1"/>
    </row>
    <row r="6" spans="2:28" ht="18">
      <c r="B6" s="1"/>
      <c r="C6" s="633"/>
      <c r="D6" s="630"/>
      <c r="E6" s="630"/>
      <c r="F6" s="933" t="s">
        <v>278</v>
      </c>
      <c r="G6" s="933"/>
      <c r="H6" s="933"/>
      <c r="I6" s="933"/>
      <c r="J6" s="933"/>
      <c r="K6" s="933"/>
      <c r="L6" s="933"/>
      <c r="M6" s="933"/>
      <c r="N6" s="933"/>
      <c r="O6" s="634"/>
      <c r="P6" s="1"/>
      <c r="Q6" s="1"/>
      <c r="R6" s="1"/>
      <c r="S6" s="1"/>
      <c r="T6" s="1"/>
      <c r="U6" s="1"/>
      <c r="V6" s="1"/>
      <c r="W6" s="1"/>
      <c r="X6" s="1"/>
      <c r="Y6" s="1"/>
      <c r="Z6" s="1"/>
      <c r="AA6" s="1"/>
      <c r="AB6" s="1"/>
    </row>
    <row r="7" spans="2:28" ht="15.75" customHeight="1">
      <c r="B7" s="1"/>
      <c r="C7" s="633"/>
      <c r="D7" s="630"/>
      <c r="E7" s="630"/>
      <c r="F7" s="684" t="s">
        <v>279</v>
      </c>
      <c r="G7" s="683"/>
      <c r="H7" s="683"/>
      <c r="I7" s="683"/>
      <c r="J7" s="683"/>
      <c r="K7" s="683"/>
      <c r="L7" s="683"/>
      <c r="M7" s="683"/>
      <c r="N7" s="683"/>
      <c r="O7" s="634"/>
      <c r="P7" s="1"/>
      <c r="Q7" s="1"/>
      <c r="R7" s="1"/>
      <c r="S7" s="1"/>
      <c r="T7" s="1"/>
      <c r="U7" s="1"/>
      <c r="V7" s="1"/>
      <c r="W7" s="1"/>
      <c r="X7" s="1"/>
      <c r="Y7" s="1"/>
      <c r="Z7" s="1"/>
      <c r="AA7" s="1"/>
      <c r="AB7" s="1"/>
    </row>
    <row r="8" spans="2:28" ht="15.75" customHeight="1">
      <c r="B8" s="1"/>
      <c r="C8" s="633"/>
      <c r="D8" s="630"/>
      <c r="E8" s="630"/>
      <c r="F8" s="684" t="s">
        <v>281</v>
      </c>
      <c r="G8" s="683"/>
      <c r="H8" s="683"/>
      <c r="I8" s="683"/>
      <c r="J8" s="683"/>
      <c r="K8" s="683"/>
      <c r="L8" s="683"/>
      <c r="M8" s="683"/>
      <c r="N8" s="683"/>
      <c r="O8" s="634"/>
      <c r="P8" s="1"/>
      <c r="Q8" s="1"/>
      <c r="R8" s="1"/>
      <c r="S8" s="1"/>
      <c r="T8" s="1"/>
      <c r="U8" s="1"/>
      <c r="V8" s="1"/>
      <c r="W8" s="1"/>
      <c r="X8" s="1"/>
      <c r="Y8" s="1"/>
      <c r="Z8" s="1"/>
      <c r="AA8" s="1"/>
      <c r="AB8" s="1"/>
    </row>
    <row r="9" spans="2:28" ht="15.75" customHeight="1">
      <c r="B9" s="1"/>
      <c r="C9" s="633"/>
      <c r="D9" s="630"/>
      <c r="E9" s="630"/>
      <c r="F9" s="685" t="s">
        <v>282</v>
      </c>
      <c r="G9" s="683"/>
      <c r="H9" s="683"/>
      <c r="I9" s="683"/>
      <c r="J9" s="683"/>
      <c r="K9" s="683"/>
      <c r="M9" s="683"/>
      <c r="N9" s="686"/>
      <c r="O9" s="634"/>
      <c r="P9" s="1"/>
      <c r="Q9" s="1"/>
      <c r="R9" s="1"/>
      <c r="S9" s="1"/>
      <c r="T9" s="1"/>
      <c r="U9" s="1"/>
      <c r="V9" s="1"/>
      <c r="W9" s="1"/>
      <c r="X9" s="1"/>
      <c r="Y9" s="1"/>
      <c r="Z9" s="1"/>
      <c r="AA9" s="1"/>
      <c r="AB9" s="1"/>
    </row>
    <row r="10" spans="2:28" ht="15.75" customHeight="1">
      <c r="B10" s="1"/>
      <c r="C10" s="633"/>
      <c r="D10" s="630"/>
      <c r="E10" s="630"/>
      <c r="F10" s="907" t="s">
        <v>280</v>
      </c>
      <c r="G10" s="683"/>
      <c r="H10" s="683"/>
      <c r="I10" s="683"/>
      <c r="J10" s="683"/>
      <c r="K10" s="683"/>
      <c r="L10" s="683"/>
      <c r="M10" s="683"/>
      <c r="N10" s="686"/>
      <c r="O10" s="634"/>
      <c r="P10" s="1"/>
      <c r="Q10" s="1"/>
      <c r="R10" s="1"/>
      <c r="S10" s="1"/>
      <c r="T10" s="1"/>
      <c r="U10" s="1"/>
      <c r="V10" s="1"/>
      <c r="W10" s="1"/>
      <c r="X10" s="1"/>
      <c r="Y10" s="1"/>
      <c r="Z10" s="1"/>
      <c r="AA10" s="1"/>
      <c r="AB10" s="1"/>
    </row>
    <row r="11" spans="2:28" ht="15.75" customHeight="1">
      <c r="B11" s="1"/>
      <c r="C11" s="633"/>
      <c r="D11" s="630"/>
      <c r="E11" s="630"/>
      <c r="F11" s="684" t="s">
        <v>283</v>
      </c>
      <c r="G11" s="683"/>
      <c r="H11" s="683"/>
      <c r="I11" s="683"/>
      <c r="J11" s="683"/>
      <c r="K11" s="683"/>
      <c r="L11" s="683"/>
      <c r="M11" s="683"/>
      <c r="N11" s="686"/>
      <c r="O11" s="634"/>
      <c r="P11" s="1"/>
      <c r="Q11" s="1"/>
      <c r="R11" s="1"/>
      <c r="S11" s="1"/>
      <c r="T11" s="1"/>
      <c r="U11" s="1"/>
      <c r="V11" s="1"/>
      <c r="W11" s="1"/>
      <c r="X11" s="1"/>
      <c r="Y11" s="1"/>
      <c r="Z11" s="1"/>
      <c r="AA11" s="1"/>
      <c r="AB11" s="1"/>
    </row>
    <row r="12" spans="2:28" ht="12.75" customHeight="1" thickBot="1">
      <c r="B12" s="1"/>
      <c r="C12" s="633"/>
      <c r="D12" s="629"/>
      <c r="E12" s="671"/>
      <c r="F12" s="629"/>
      <c r="G12" s="629"/>
      <c r="H12" s="629"/>
      <c r="I12" s="629"/>
      <c r="J12" s="629"/>
      <c r="K12" s="629"/>
      <c r="L12" s="629"/>
      <c r="M12" s="651"/>
      <c r="N12" s="629"/>
      <c r="O12" s="634"/>
      <c r="P12" s="1"/>
      <c r="Q12" s="1"/>
      <c r="R12" s="1"/>
      <c r="S12" s="1"/>
      <c r="T12" s="1"/>
      <c r="U12" s="1"/>
      <c r="V12" s="1"/>
      <c r="W12" s="1"/>
      <c r="X12" s="1"/>
      <c r="Y12" s="1"/>
      <c r="Z12" s="1"/>
      <c r="AA12" s="1"/>
      <c r="AB12" s="1"/>
    </row>
    <row r="13" spans="2:28" ht="33" customHeight="1">
      <c r="B13" s="1"/>
      <c r="C13" s="635"/>
      <c r="D13" s="873"/>
      <c r="E13" s="874" t="s">
        <v>284</v>
      </c>
      <c r="F13" s="875"/>
      <c r="G13" s="891"/>
      <c r="H13" s="892"/>
      <c r="I13" s="897"/>
      <c r="J13" s="897"/>
      <c r="K13" s="897"/>
      <c r="L13" s="897"/>
      <c r="M13" s="897"/>
      <c r="N13" s="898"/>
      <c r="O13" s="636"/>
      <c r="P13" s="1"/>
      <c r="Q13" s="1"/>
      <c r="R13" s="1"/>
      <c r="S13" s="1"/>
      <c r="T13" s="1"/>
      <c r="U13" s="1"/>
      <c r="V13" s="1"/>
      <c r="W13" s="1"/>
      <c r="X13" s="1"/>
      <c r="Y13" s="1"/>
      <c r="Z13" s="1"/>
      <c r="AA13" s="1"/>
      <c r="AB13" s="1"/>
    </row>
    <row r="14" spans="2:28" ht="18" customHeight="1" thickBot="1">
      <c r="B14" s="1"/>
      <c r="C14" s="635"/>
      <c r="D14" s="876"/>
      <c r="E14" s="877"/>
      <c r="F14" s="878"/>
      <c r="G14" s="893" t="s">
        <v>259</v>
      </c>
      <c r="H14" s="884"/>
      <c r="I14" s="904" t="s">
        <v>261</v>
      </c>
      <c r="J14" s="905" t="s">
        <v>260</v>
      </c>
      <c r="K14" s="884"/>
      <c r="L14" s="884"/>
      <c r="M14" s="884"/>
      <c r="N14" s="889"/>
      <c r="O14" s="636"/>
      <c r="P14" s="1"/>
      <c r="Q14" s="1"/>
      <c r="R14" s="1"/>
      <c r="S14" s="1"/>
      <c r="T14" s="1"/>
      <c r="U14" s="1"/>
      <c r="V14" s="1"/>
      <c r="W14" s="1"/>
      <c r="X14" s="1"/>
      <c r="Y14" s="1"/>
      <c r="Z14" s="1"/>
      <c r="AA14" s="1"/>
      <c r="AB14" s="1"/>
    </row>
    <row r="15" spans="2:28" ht="33.75" customHeight="1" thickBot="1">
      <c r="B15" s="1"/>
      <c r="C15" s="635"/>
      <c r="D15" s="876"/>
      <c r="E15" s="877"/>
      <c r="F15" s="884"/>
      <c r="G15" s="879"/>
      <c r="H15" s="884"/>
      <c r="I15" s="879"/>
      <c r="J15" s="929"/>
      <c r="K15" s="930"/>
      <c r="L15" s="931"/>
      <c r="M15" s="934" t="str">
        <f>IF(AA15=1, "Please enter the name of your utility company, city, or state", "")</f>
        <v/>
      </c>
      <c r="N15" s="935"/>
      <c r="O15" s="636"/>
      <c r="P15" s="1"/>
      <c r="Q15" s="1"/>
      <c r="R15" s="1"/>
      <c r="S15" s="1"/>
      <c r="T15" s="1"/>
      <c r="U15" s="1"/>
      <c r="V15" s="1"/>
      <c r="W15" s="1"/>
      <c r="X15" s="1"/>
      <c r="Y15" s="1"/>
      <c r="Z15" s="650" t="s">
        <v>242</v>
      </c>
      <c r="AA15" s="679">
        <v>2</v>
      </c>
      <c r="AB15" s="1"/>
    </row>
    <row r="16" spans="2:28" ht="16.5" customHeight="1" thickBot="1">
      <c r="B16" s="1"/>
      <c r="C16" s="635"/>
      <c r="D16" s="876"/>
      <c r="E16" s="877"/>
      <c r="F16" s="884"/>
      <c r="G16" s="879"/>
      <c r="H16" s="884"/>
      <c r="I16" s="879"/>
      <c r="J16" s="884"/>
      <c r="K16" s="884"/>
      <c r="L16" s="896"/>
      <c r="M16" s="934"/>
      <c r="N16" s="935"/>
      <c r="O16" s="636"/>
      <c r="P16" s="1"/>
      <c r="Q16" s="1"/>
      <c r="R16" s="1"/>
      <c r="S16" s="1"/>
      <c r="T16" s="1"/>
      <c r="U16" s="1"/>
      <c r="V16" s="1"/>
      <c r="W16" s="1"/>
      <c r="X16" s="1"/>
      <c r="Y16" s="1"/>
      <c r="Z16" s="650" t="s">
        <v>243</v>
      </c>
      <c r="AA16" s="679" t="str">
        <f>IF($AA$15=1,J15, "National Average")</f>
        <v>National Average</v>
      </c>
      <c r="AB16" s="1"/>
    </row>
    <row r="17" spans="2:28" ht="15.75" customHeight="1">
      <c r="B17" s="1"/>
      <c r="C17" s="635"/>
      <c r="D17" s="880"/>
      <c r="E17" s="881" t="s">
        <v>238</v>
      </c>
      <c r="F17" s="881"/>
      <c r="G17" s="885">
        <f>'Methodology Notes'!E18</f>
        <v>48.5</v>
      </c>
      <c r="H17" s="890" t="s">
        <v>236</v>
      </c>
      <c r="I17" s="884"/>
      <c r="J17" s="901"/>
      <c r="K17" s="896" t="s">
        <v>236</v>
      </c>
      <c r="L17" s="896"/>
      <c r="M17" s="884"/>
      <c r="N17" s="889"/>
      <c r="O17" s="636"/>
      <c r="P17" s="1"/>
      <c r="Q17" s="1"/>
      <c r="R17" s="1"/>
      <c r="S17" s="1"/>
      <c r="T17" s="1"/>
      <c r="U17" s="1"/>
      <c r="V17" s="1"/>
      <c r="W17" s="1"/>
      <c r="X17" s="1"/>
      <c r="Y17" s="1"/>
      <c r="Z17" s="650" t="s">
        <v>244</v>
      </c>
      <c r="AA17" s="680">
        <f>IF($AA$15=1,J24, G24)</f>
        <v>1.3509120000000001</v>
      </c>
      <c r="AB17" s="1"/>
    </row>
    <row r="18" spans="2:28" ht="15.75" customHeight="1">
      <c r="B18" s="1"/>
      <c r="C18" s="635"/>
      <c r="D18" s="880"/>
      <c r="E18" s="881" t="s">
        <v>240</v>
      </c>
      <c r="F18" s="881"/>
      <c r="G18" s="886">
        <f>'Methodology Notes'!E19</f>
        <v>19.600000000000001</v>
      </c>
      <c r="H18" s="890" t="s">
        <v>236</v>
      </c>
      <c r="I18" s="884"/>
      <c r="J18" s="902"/>
      <c r="K18" s="896" t="s">
        <v>236</v>
      </c>
      <c r="L18" s="896"/>
      <c r="M18" s="884"/>
      <c r="N18" s="889"/>
      <c r="O18" s="636"/>
      <c r="P18" s="1"/>
      <c r="Q18" s="1"/>
      <c r="R18" s="1"/>
      <c r="S18" s="1"/>
      <c r="T18" s="1"/>
      <c r="U18" s="1"/>
      <c r="V18" s="1"/>
      <c r="W18" s="1"/>
      <c r="X18" s="1"/>
      <c r="Y18" s="1"/>
      <c r="Z18" s="1"/>
      <c r="AA18" s="1"/>
      <c r="AB18" s="1"/>
    </row>
    <row r="19" spans="2:28" ht="15.75" customHeight="1">
      <c r="B19" s="1"/>
      <c r="C19" s="635"/>
      <c r="D19" s="880"/>
      <c r="E19" s="881" t="s">
        <v>237</v>
      </c>
      <c r="F19" s="881"/>
      <c r="G19" s="886">
        <f>'Methodology Notes'!E20</f>
        <v>21.3</v>
      </c>
      <c r="H19" s="890" t="s">
        <v>236</v>
      </c>
      <c r="I19" s="884"/>
      <c r="J19" s="902"/>
      <c r="K19" s="896" t="s">
        <v>236</v>
      </c>
      <c r="L19" s="896"/>
      <c r="M19" s="884"/>
      <c r="N19" s="889"/>
      <c r="O19" s="636"/>
      <c r="P19" s="1"/>
      <c r="Q19" s="1"/>
      <c r="R19" s="1"/>
      <c r="S19" s="1"/>
      <c r="T19" s="1"/>
      <c r="U19" s="1"/>
      <c r="V19" s="1"/>
      <c r="W19" s="1"/>
      <c r="X19" s="1"/>
      <c r="Y19" s="1"/>
      <c r="Z19" s="1"/>
      <c r="AA19" s="1"/>
      <c r="AB19" s="1"/>
    </row>
    <row r="20" spans="2:28" ht="15.75" customHeight="1">
      <c r="B20" s="1"/>
      <c r="C20" s="635"/>
      <c r="D20" s="880"/>
      <c r="E20" s="881" t="s">
        <v>254</v>
      </c>
      <c r="F20" s="881"/>
      <c r="G20" s="886">
        <f>'Methodology Notes'!E21</f>
        <v>1.1000000000000001</v>
      </c>
      <c r="H20" s="890" t="s">
        <v>236</v>
      </c>
      <c r="I20" s="884"/>
      <c r="J20" s="902"/>
      <c r="K20" s="896" t="s">
        <v>236</v>
      </c>
      <c r="L20" s="896"/>
      <c r="M20" s="884"/>
      <c r="N20" s="889"/>
      <c r="O20" s="636"/>
      <c r="P20" s="1"/>
      <c r="Q20" s="1"/>
      <c r="R20" s="1"/>
      <c r="S20" s="1"/>
      <c r="T20" s="1"/>
      <c r="U20" s="1"/>
      <c r="V20" s="1"/>
      <c r="W20" s="1"/>
      <c r="X20" s="1"/>
      <c r="Y20" s="1"/>
      <c r="Z20" s="1"/>
      <c r="AA20" s="1"/>
      <c r="AB20" s="1"/>
    </row>
    <row r="21" spans="2:28" ht="15.75" customHeight="1">
      <c r="B21" s="1"/>
      <c r="C21" s="635"/>
      <c r="D21" s="880"/>
      <c r="E21" s="881" t="s">
        <v>239</v>
      </c>
      <c r="F21" s="881"/>
      <c r="G21" s="886">
        <f>'Methodology Notes'!E22</f>
        <v>5.9</v>
      </c>
      <c r="H21" s="890" t="s">
        <v>236</v>
      </c>
      <c r="I21" s="884"/>
      <c r="J21" s="902"/>
      <c r="K21" s="896" t="s">
        <v>236</v>
      </c>
      <c r="L21" s="896"/>
      <c r="M21" s="884"/>
      <c r="N21" s="889"/>
      <c r="O21" s="636"/>
      <c r="P21" s="1"/>
      <c r="Q21" s="1"/>
      <c r="R21" s="1"/>
      <c r="S21" s="1"/>
      <c r="T21" s="1"/>
      <c r="U21" s="1"/>
      <c r="V21" s="1"/>
      <c r="W21" s="1"/>
      <c r="X21" s="1"/>
      <c r="Y21" s="1"/>
      <c r="Z21" s="1"/>
      <c r="AA21" s="1"/>
      <c r="AB21" s="1"/>
    </row>
    <row r="22" spans="2:28" ht="15.75" customHeight="1" thickBot="1">
      <c r="B22" s="1"/>
      <c r="C22" s="635"/>
      <c r="D22" s="880"/>
      <c r="E22" s="927" t="s">
        <v>248</v>
      </c>
      <c r="F22" s="928"/>
      <c r="G22" s="887">
        <f>'Methodology Notes'!E23</f>
        <v>3.5</v>
      </c>
      <c r="H22" s="890" t="s">
        <v>236</v>
      </c>
      <c r="I22" s="884"/>
      <c r="J22" s="903"/>
      <c r="K22" s="896" t="s">
        <v>236</v>
      </c>
      <c r="L22" s="896"/>
      <c r="M22" s="884"/>
      <c r="N22" s="889"/>
      <c r="O22" s="636"/>
      <c r="P22" s="1"/>
      <c r="Q22" s="1"/>
      <c r="R22" s="1"/>
      <c r="S22" s="1"/>
      <c r="T22" s="1"/>
      <c r="U22" s="1"/>
      <c r="V22" s="1"/>
      <c r="W22" s="1"/>
      <c r="X22" s="1"/>
      <c r="Y22" s="1"/>
      <c r="Z22" s="1"/>
      <c r="AA22" s="1"/>
      <c r="AB22" s="1"/>
    </row>
    <row r="23" spans="2:28" ht="7.5" customHeight="1" thickBot="1">
      <c r="B23" s="1"/>
      <c r="C23" s="635"/>
      <c r="D23" s="882"/>
      <c r="E23" s="928"/>
      <c r="F23" s="928"/>
      <c r="G23" s="906"/>
      <c r="H23" s="884"/>
      <c r="I23" s="884"/>
      <c r="J23" s="884"/>
      <c r="K23" s="896"/>
      <c r="L23" s="896"/>
      <c r="M23" s="884"/>
      <c r="N23" s="889"/>
      <c r="O23" s="636"/>
      <c r="P23" s="1"/>
      <c r="Q23" s="1"/>
      <c r="R23" s="1"/>
      <c r="S23" s="1"/>
      <c r="T23" s="1"/>
      <c r="U23" s="1"/>
      <c r="V23" s="1"/>
      <c r="W23" s="1"/>
      <c r="X23" s="1"/>
      <c r="Y23" s="1"/>
      <c r="Z23" s="1"/>
      <c r="AA23" s="1"/>
      <c r="AB23" s="1"/>
    </row>
    <row r="24" spans="2:28" ht="18" customHeight="1" thickBot="1">
      <c r="B24" s="1"/>
      <c r="C24" s="635"/>
      <c r="D24" s="880"/>
      <c r="E24" s="927" t="s">
        <v>253</v>
      </c>
      <c r="F24" s="927"/>
      <c r="G24" s="888">
        <f>(G17*'Methodology Notes'!$E$10/100)+(G20*'Methodology Notes'!$E$12/100)+(G19*'Methodology Notes'!$E$11/100)</f>
        <v>1.3509120000000001</v>
      </c>
      <c r="H24" s="879" t="s">
        <v>263</v>
      </c>
      <c r="I24" s="884"/>
      <c r="J24" s="888" t="str">
        <f>IF(AA15=1, (J17*'Methodology Notes'!$E$10/100)+(J20*'Methodology Notes'!$E$12/100)+(J19*'Methodology Notes'!$E$11/100), "")</f>
        <v/>
      </c>
      <c r="K24" s="879" t="s">
        <v>263</v>
      </c>
      <c r="L24" s="879"/>
      <c r="M24" s="884"/>
      <c r="N24" s="889"/>
      <c r="O24" s="636"/>
      <c r="P24" s="1"/>
      <c r="Q24" s="1"/>
      <c r="R24" s="1"/>
      <c r="S24" s="1"/>
      <c r="T24" s="1"/>
      <c r="U24" s="1"/>
      <c r="V24" s="1"/>
      <c r="W24" s="1"/>
      <c r="X24" s="1"/>
      <c r="Y24" s="1"/>
      <c r="Z24" s="1"/>
      <c r="AA24" s="1"/>
      <c r="AB24" s="1"/>
    </row>
    <row r="25" spans="2:28" ht="18" customHeight="1">
      <c r="B25" s="1"/>
      <c r="C25" s="635"/>
      <c r="D25" s="876"/>
      <c r="E25" s="927"/>
      <c r="F25" s="927"/>
      <c r="G25" s="884"/>
      <c r="H25" s="884"/>
      <c r="I25" s="884"/>
      <c r="J25" s="884"/>
      <c r="K25" s="884"/>
      <c r="L25" s="884"/>
      <c r="M25" s="884"/>
      <c r="N25" s="889"/>
      <c r="O25" s="636"/>
      <c r="P25" s="1"/>
      <c r="Q25" s="1"/>
      <c r="R25" s="1"/>
      <c r="S25" s="1"/>
      <c r="T25" s="1"/>
      <c r="U25" s="1"/>
      <c r="V25" s="1"/>
      <c r="W25" s="1"/>
      <c r="X25" s="1"/>
      <c r="Y25" s="1"/>
      <c r="Z25" s="1"/>
      <c r="AA25" s="1"/>
      <c r="AB25" s="1"/>
    </row>
    <row r="26" spans="2:28" ht="8.25" customHeight="1">
      <c r="B26" s="1"/>
      <c r="C26" s="635"/>
      <c r="D26" s="876"/>
      <c r="E26" s="883"/>
      <c r="F26" s="883"/>
      <c r="G26" s="884"/>
      <c r="H26" s="884"/>
      <c r="I26" s="884"/>
      <c r="J26" s="884"/>
      <c r="K26" s="884"/>
      <c r="L26" s="884"/>
      <c r="M26" s="884"/>
      <c r="N26" s="889"/>
      <c r="O26" s="636"/>
      <c r="P26" s="1"/>
      <c r="Q26" s="1"/>
      <c r="R26" s="1"/>
      <c r="S26" s="1"/>
      <c r="T26" s="1"/>
      <c r="U26" s="1"/>
      <c r="V26" s="1"/>
      <c r="W26" s="1"/>
      <c r="X26" s="1"/>
      <c r="Y26" s="1"/>
      <c r="Z26" s="1"/>
      <c r="AA26" s="1"/>
      <c r="AB26" s="1"/>
    </row>
    <row r="27" spans="2:28" ht="18" customHeight="1">
      <c r="B27" s="1"/>
      <c r="C27" s="635"/>
      <c r="D27" s="876"/>
      <c r="E27" s="926" t="s">
        <v>249</v>
      </c>
      <c r="F27" s="926"/>
      <c r="G27" s="926"/>
      <c r="H27" s="926"/>
      <c r="I27" s="926"/>
      <c r="J27" s="926"/>
      <c r="K27" s="926"/>
      <c r="L27" s="926"/>
      <c r="M27" s="884"/>
      <c r="N27" s="889"/>
      <c r="O27" s="636"/>
      <c r="P27" s="1"/>
      <c r="Q27" s="1"/>
      <c r="R27" s="1"/>
      <c r="S27" s="1"/>
      <c r="T27" s="1"/>
      <c r="U27" s="1"/>
      <c r="V27" s="1"/>
      <c r="W27" s="1"/>
      <c r="X27" s="1"/>
      <c r="Y27" s="1"/>
      <c r="Z27" s="1"/>
      <c r="AA27" s="1"/>
      <c r="AB27" s="1"/>
    </row>
    <row r="28" spans="2:28" ht="22.5" customHeight="1">
      <c r="B28" s="1"/>
      <c r="C28" s="635"/>
      <c r="D28" s="876"/>
      <c r="E28" s="926"/>
      <c r="F28" s="926"/>
      <c r="G28" s="926"/>
      <c r="H28" s="926"/>
      <c r="I28" s="926"/>
      <c r="J28" s="926"/>
      <c r="K28" s="926"/>
      <c r="L28" s="926"/>
      <c r="M28" s="884"/>
      <c r="N28" s="889"/>
      <c r="O28" s="636"/>
      <c r="P28" s="1"/>
      <c r="Q28" s="1"/>
      <c r="R28" s="1"/>
      <c r="S28" s="1"/>
      <c r="T28" s="1"/>
      <c r="U28" s="1"/>
      <c r="V28" s="1"/>
      <c r="W28" s="1"/>
      <c r="X28" s="1"/>
      <c r="Y28" s="1"/>
      <c r="Z28" s="1"/>
      <c r="AA28" s="1"/>
      <c r="AB28" s="1"/>
    </row>
    <row r="29" spans="2:28" ht="18" customHeight="1" thickBot="1">
      <c r="B29" s="1"/>
      <c r="C29" s="635"/>
      <c r="D29" s="894"/>
      <c r="E29" s="895"/>
      <c r="F29" s="895"/>
      <c r="G29" s="895"/>
      <c r="H29" s="895"/>
      <c r="I29" s="895"/>
      <c r="J29" s="895"/>
      <c r="K29" s="895"/>
      <c r="L29" s="895"/>
      <c r="M29" s="899"/>
      <c r="N29" s="900"/>
      <c r="O29" s="636"/>
      <c r="P29" s="1"/>
      <c r="Q29" s="1"/>
      <c r="R29" s="1"/>
      <c r="S29" s="1"/>
      <c r="T29" s="1"/>
      <c r="U29" s="1"/>
      <c r="V29" s="1"/>
      <c r="W29" s="1"/>
      <c r="X29" s="1"/>
      <c r="Y29" s="1"/>
      <c r="Z29" s="1"/>
      <c r="AA29" s="1"/>
      <c r="AB29" s="1"/>
    </row>
    <row r="30" spans="2:28" ht="10.5" customHeight="1" thickBot="1">
      <c r="B30" s="1"/>
      <c r="C30" s="637"/>
      <c r="D30" s="638"/>
      <c r="E30" s="638"/>
      <c r="F30" s="639"/>
      <c r="G30" s="639"/>
      <c r="H30" s="639"/>
      <c r="I30" s="639"/>
      <c r="J30" s="639"/>
      <c r="K30" s="639"/>
      <c r="L30" s="639"/>
      <c r="M30" s="639"/>
      <c r="N30" s="639"/>
      <c r="O30" s="640"/>
      <c r="P30" s="1"/>
      <c r="Q30" s="1"/>
      <c r="R30" s="1"/>
      <c r="S30" s="1"/>
      <c r="T30" s="1"/>
      <c r="U30" s="1"/>
      <c r="V30" s="1"/>
      <c r="W30" s="1"/>
      <c r="X30" s="1"/>
      <c r="Y30" s="1"/>
      <c r="Z30" s="1"/>
      <c r="AA30" s="1"/>
      <c r="AB30" s="1"/>
    </row>
    <row r="31" spans="2:28" ht="13.5" thickTop="1">
      <c r="B31" s="1"/>
      <c r="C31" s="1"/>
      <c r="D31" s="1"/>
      <c r="E31" s="1"/>
      <c r="F31" s="1"/>
      <c r="G31" s="1"/>
      <c r="H31" s="1"/>
      <c r="I31" s="1"/>
      <c r="J31" s="1"/>
      <c r="K31" s="1"/>
      <c r="L31" s="1"/>
      <c r="M31" s="1"/>
      <c r="N31" s="1"/>
      <c r="O31" s="1"/>
      <c r="P31" s="1"/>
      <c r="Q31" s="1"/>
      <c r="R31" s="1"/>
      <c r="S31" s="1"/>
      <c r="T31" s="1"/>
      <c r="U31" s="1"/>
      <c r="V31" s="1"/>
      <c r="W31" s="1"/>
      <c r="X31" s="1"/>
      <c r="Y31" s="1"/>
      <c r="Z31" s="1"/>
      <c r="AA31" s="1"/>
      <c r="AB31" s="1"/>
    </row>
    <row r="32" spans="2:28" ht="12.75">
      <c r="B32" s="1"/>
      <c r="C32" s="338" t="s">
        <v>313</v>
      </c>
      <c r="D32" s="338"/>
      <c r="E32" s="1"/>
      <c r="F32" s="1"/>
      <c r="G32" s="1"/>
      <c r="H32" s="1"/>
      <c r="I32" s="1"/>
      <c r="J32" s="1"/>
      <c r="K32" s="1"/>
      <c r="L32" s="1"/>
      <c r="M32" s="1"/>
      <c r="N32" s="1"/>
      <c r="O32" s="1"/>
      <c r="P32" s="1"/>
      <c r="Q32" s="1"/>
      <c r="R32" s="1"/>
      <c r="S32" s="1"/>
      <c r="T32" s="1"/>
      <c r="U32" s="1"/>
      <c r="V32" s="1"/>
      <c r="W32" s="1"/>
      <c r="X32" s="1"/>
      <c r="Y32" s="1"/>
      <c r="Z32" s="1"/>
      <c r="AA32" s="1"/>
      <c r="AB32" s="1"/>
    </row>
    <row r="33" spans="2:28" ht="12.75">
      <c r="B33" s="1"/>
      <c r="C33" s="338" t="s">
        <v>312</v>
      </c>
      <c r="D33" s="338"/>
      <c r="E33" s="1"/>
      <c r="F33" s="1"/>
      <c r="G33" s="1"/>
      <c r="H33" s="1"/>
      <c r="I33" s="1"/>
      <c r="J33" s="1"/>
      <c r="K33" s="1"/>
      <c r="L33" s="1"/>
      <c r="M33" s="1"/>
      <c r="N33" s="1"/>
      <c r="O33" s="1"/>
      <c r="P33" s="1"/>
      <c r="Q33" s="1"/>
      <c r="R33" s="1"/>
      <c r="S33" s="1"/>
      <c r="T33" s="1"/>
      <c r="U33" s="1"/>
      <c r="V33" s="1"/>
      <c r="W33" s="1"/>
      <c r="X33" s="1"/>
      <c r="Y33" s="1"/>
      <c r="Z33" s="1"/>
      <c r="AA33" s="1"/>
      <c r="AB33" s="1"/>
    </row>
    <row r="34" spans="2:28" ht="12.75">
      <c r="B34" s="1"/>
      <c r="C34" s="1"/>
      <c r="D34" s="1"/>
      <c r="E34" s="1"/>
      <c r="F34" s="1"/>
      <c r="G34" s="1"/>
      <c r="H34" s="1"/>
      <c r="I34" s="1"/>
      <c r="J34" s="1"/>
      <c r="K34" s="1"/>
      <c r="L34" s="1"/>
      <c r="M34" s="1"/>
      <c r="N34" s="1"/>
      <c r="O34" s="1"/>
      <c r="P34" s="1"/>
      <c r="Q34" s="1"/>
      <c r="R34" s="1"/>
      <c r="S34" s="1"/>
      <c r="T34" s="1"/>
      <c r="U34" s="1"/>
      <c r="V34" s="1"/>
      <c r="W34" s="1"/>
      <c r="X34" s="1"/>
      <c r="Y34" s="1"/>
      <c r="Z34" s="1"/>
      <c r="AA34" s="1"/>
      <c r="AB34" s="1"/>
    </row>
    <row r="35" spans="2:28" ht="12.75">
      <c r="B35" s="1"/>
      <c r="C35" s="1"/>
      <c r="D35" s="1"/>
      <c r="E35" s="1"/>
      <c r="F35" s="1"/>
      <c r="G35" s="1"/>
      <c r="H35" s="1"/>
      <c r="I35" s="1"/>
      <c r="J35" s="1"/>
      <c r="K35" s="1"/>
      <c r="L35" s="1"/>
      <c r="M35" s="1"/>
      <c r="N35" s="1"/>
      <c r="O35" s="1"/>
      <c r="P35" s="1"/>
      <c r="Q35" s="1"/>
      <c r="R35" s="1"/>
      <c r="S35" s="1"/>
      <c r="T35" s="1"/>
      <c r="U35" s="1"/>
      <c r="V35" s="1"/>
      <c r="W35" s="1"/>
      <c r="X35" s="1"/>
      <c r="Y35" s="1"/>
      <c r="Z35" s="1"/>
      <c r="AA35" s="1"/>
      <c r="AB35" s="1"/>
    </row>
    <row r="36" spans="2:28" ht="12.75">
      <c r="B36" s="1"/>
      <c r="C36" s="1"/>
      <c r="D36" s="1"/>
      <c r="E36" s="1"/>
      <c r="F36" s="1"/>
      <c r="G36" s="1"/>
      <c r="H36" s="1"/>
      <c r="I36" s="1"/>
      <c r="J36" s="1"/>
      <c r="K36" s="1"/>
      <c r="L36" s="1"/>
      <c r="M36" s="1"/>
      <c r="N36" s="1"/>
      <c r="O36" s="1"/>
      <c r="P36" s="1"/>
      <c r="Q36" s="1"/>
      <c r="R36" s="1"/>
      <c r="S36" s="1"/>
      <c r="T36" s="1"/>
      <c r="U36" s="1"/>
      <c r="V36" s="1"/>
      <c r="W36" s="1"/>
      <c r="X36" s="1"/>
      <c r="Y36" s="1"/>
      <c r="Z36" s="1"/>
      <c r="AA36" s="1"/>
      <c r="AB36" s="1"/>
    </row>
    <row r="37" spans="2:28" ht="12.75">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2:28" ht="12.75">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2:28" ht="12.75">
      <c r="B39" s="1"/>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2:28" ht="12.75">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2:28" ht="12.75">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2:28" ht="12.75">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2:28" ht="12.75">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2:28" ht="12.75">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2:28" ht="12.75">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2:28" ht="12.75">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2:28" ht="12.75">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2:28" ht="12.75">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2:28" ht="12.75">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2:28" ht="12.75">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2:28" ht="12.75">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2:28" ht="12.75">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2:28" ht="12.75">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2:28" ht="12.75">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2:28" ht="12.75">
      <c r="B55" s="1"/>
      <c r="C55" s="1"/>
      <c r="D55" s="1"/>
      <c r="E55" s="1"/>
      <c r="F55" s="1"/>
      <c r="G55" s="1"/>
      <c r="H55" s="1"/>
      <c r="I55" s="1"/>
      <c r="J55" s="1"/>
      <c r="K55" s="1"/>
      <c r="L55" s="1"/>
      <c r="M55" s="1"/>
      <c r="N55" s="1"/>
      <c r="O55" s="1"/>
      <c r="P55" s="1"/>
      <c r="Q55" s="1"/>
      <c r="R55" s="1"/>
      <c r="S55" s="1"/>
      <c r="T55" s="1"/>
      <c r="U55" s="1"/>
      <c r="V55" s="1"/>
      <c r="W55" s="1"/>
      <c r="X55" s="1"/>
      <c r="Y55" s="1"/>
      <c r="Z55" s="1"/>
      <c r="AA55" s="1"/>
      <c r="AB55" s="1"/>
    </row>
  </sheetData>
  <sheetProtection sheet="1" objects="1" scenarios="1"/>
  <mergeCells count="8">
    <mergeCell ref="E27:L28"/>
    <mergeCell ref="E22:F23"/>
    <mergeCell ref="J15:L15"/>
    <mergeCell ref="E24:F25"/>
    <mergeCell ref="D4:N4"/>
    <mergeCell ref="F5:N5"/>
    <mergeCell ref="F6:N6"/>
    <mergeCell ref="M15:N16"/>
  </mergeCells>
  <conditionalFormatting sqref="G17:G22 G24">
    <cfRule type="expression" dxfId="6" priority="31" stopIfTrue="1">
      <formula>$AA$15=1</formula>
    </cfRule>
  </conditionalFormatting>
  <conditionalFormatting sqref="H17:H22 H24">
    <cfRule type="expression" dxfId="5" priority="33" stopIfTrue="1">
      <formula>$AA$15=1</formula>
    </cfRule>
  </conditionalFormatting>
  <conditionalFormatting sqref="K18:L22 K24:L24 K17 L16:L17">
    <cfRule type="expression" dxfId="4" priority="35" stopIfTrue="1">
      <formula>$AA$15=2</formula>
    </cfRule>
  </conditionalFormatting>
  <conditionalFormatting sqref="J15:L15 J17:J22 J24">
    <cfRule type="expression" dxfId="3" priority="39" stopIfTrue="1">
      <formula>$AA$15=2</formula>
    </cfRule>
  </conditionalFormatting>
  <hyperlinks>
    <hyperlink ref="F10" r:id="rId1"/>
  </hyperlinks>
  <pageMargins left="0.75" right="0.75" top="1" bottom="1" header="0.5" footer="0.5"/>
  <pageSetup scale="75" orientation="portrait"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sheetPr codeName="Sheet2">
    <pageSetUpPr fitToPage="1"/>
  </sheetPr>
  <dimension ref="A1:AR1213"/>
  <sheetViews>
    <sheetView topLeftCell="A10" zoomScaleNormal="100" workbookViewId="0">
      <selection activeCell="U27" sqref="U27"/>
    </sheetView>
  </sheetViews>
  <sheetFormatPr defaultColWidth="0" defaultRowHeight="12.75" zeroHeight="1"/>
  <cols>
    <col min="1" max="2" width="1.28515625" style="466" customWidth="1"/>
    <col min="3" max="3" width="0.7109375" style="466" customWidth="1"/>
    <col min="4" max="4" width="5.42578125" style="466" customWidth="1"/>
    <col min="5" max="5" width="10.42578125" style="466" customWidth="1"/>
    <col min="6" max="6" width="0.5703125" style="466" customWidth="1"/>
    <col min="7" max="7" width="7.28515625" style="466" customWidth="1"/>
    <col min="8" max="8" width="0.7109375" style="466" customWidth="1"/>
    <col min="9" max="9" width="7.42578125" style="466" customWidth="1"/>
    <col min="10" max="10" width="1" style="466" customWidth="1"/>
    <col min="11" max="11" width="8.140625" style="466" customWidth="1"/>
    <col min="12" max="12" width="1.7109375" style="466" customWidth="1"/>
    <col min="13" max="13" width="8.7109375" style="466" customWidth="1"/>
    <col min="14" max="14" width="1.140625" style="466" customWidth="1"/>
    <col min="15" max="15" width="7.7109375" style="466" customWidth="1"/>
    <col min="16" max="16" width="1" style="466" customWidth="1"/>
    <col min="17" max="17" width="7.7109375" style="466" customWidth="1"/>
    <col min="18" max="18" width="3.42578125" style="466" customWidth="1"/>
    <col min="19" max="19" width="7.7109375" style="466" customWidth="1"/>
    <col min="20" max="20" width="1" style="466" customWidth="1"/>
    <col min="21" max="21" width="7.7109375" style="466" customWidth="1"/>
    <col min="22" max="22" width="3.42578125" style="466" customWidth="1"/>
    <col min="23" max="23" width="7.7109375" style="466" customWidth="1"/>
    <col min="24" max="24" width="1" style="466" customWidth="1"/>
    <col min="25" max="25" width="7.7109375" style="466" customWidth="1"/>
    <col min="26" max="26" width="3.42578125" style="466" customWidth="1"/>
    <col min="27" max="27" width="7.7109375" style="466" customWidth="1"/>
    <col min="28" max="28" width="0.85546875" style="466" customWidth="1"/>
    <col min="29" max="29" width="7.7109375" style="466" customWidth="1"/>
    <col min="30" max="30" width="1.5703125" style="466" customWidth="1"/>
    <col min="31" max="31" width="1.42578125" style="466" customWidth="1"/>
    <col min="32" max="32" width="3" style="466" customWidth="1"/>
    <col min="33" max="44" width="9.140625" style="466" customWidth="1"/>
    <col min="45" max="16384" width="9.140625" style="466" hidden="1"/>
  </cols>
  <sheetData>
    <row r="1" spans="1:44" ht="6.75" customHeight="1" thickBot="1">
      <c r="A1" s="627"/>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1"/>
      <c r="AL1" s="1"/>
      <c r="AM1" s="1"/>
      <c r="AN1" s="1"/>
      <c r="AO1" s="1"/>
      <c r="AP1" s="1"/>
      <c r="AQ1" s="1"/>
      <c r="AR1" s="1"/>
    </row>
    <row r="2" spans="1:44" ht="31.5" customHeight="1" thickTop="1" thickBot="1">
      <c r="A2" s="1"/>
      <c r="B2" s="205"/>
      <c r="C2" s="206"/>
      <c r="D2" s="803" t="s">
        <v>3</v>
      </c>
      <c r="E2" s="207"/>
      <c r="F2" s="207"/>
      <c r="G2" s="207"/>
      <c r="H2" s="207"/>
      <c r="I2" s="207"/>
      <c r="J2" s="207"/>
      <c r="K2" s="207"/>
      <c r="L2" s="207"/>
      <c r="M2" s="207"/>
      <c r="N2" s="207"/>
      <c r="O2" s="209"/>
      <c r="P2" s="207"/>
      <c r="Q2" s="773"/>
      <c r="R2" s="207"/>
      <c r="S2" s="209"/>
      <c r="T2" s="207"/>
      <c r="U2" s="936" t="str">
        <f>IF(Welcome!E20="","",Welcome!E20)</f>
        <v/>
      </c>
      <c r="V2" s="936"/>
      <c r="W2" s="936"/>
      <c r="X2" s="936"/>
      <c r="Y2" s="936"/>
      <c r="Z2" s="936"/>
      <c r="AA2" s="936"/>
      <c r="AB2" s="936"/>
      <c r="AC2" s="936"/>
      <c r="AD2" s="774"/>
      <c r="AE2" s="775"/>
      <c r="AF2" s="5"/>
      <c r="AG2" s="5"/>
      <c r="AH2" s="5"/>
      <c r="AI2" s="5"/>
      <c r="AJ2" s="5"/>
      <c r="AK2" s="1"/>
      <c r="AL2" s="1"/>
      <c r="AM2" s="1"/>
      <c r="AN2" s="1"/>
      <c r="AO2" s="1"/>
      <c r="AP2" s="1"/>
      <c r="AQ2" s="1"/>
      <c r="AR2" s="1"/>
    </row>
    <row r="3" spans="1:44" ht="49.5" customHeight="1">
      <c r="A3" s="1"/>
      <c r="B3" s="47"/>
      <c r="C3" s="21"/>
      <c r="D3" s="947" t="s">
        <v>322</v>
      </c>
      <c r="E3" s="948"/>
      <c r="F3" s="948"/>
      <c r="G3" s="948"/>
      <c r="H3" s="948"/>
      <c r="I3" s="948"/>
      <c r="J3" s="948"/>
      <c r="K3" s="948"/>
      <c r="L3" s="948"/>
      <c r="M3" s="948"/>
      <c r="N3" s="948"/>
      <c r="O3" s="948"/>
      <c r="P3" s="948"/>
      <c r="Q3" s="948"/>
      <c r="R3" s="948"/>
      <c r="S3" s="948"/>
      <c r="T3" s="948"/>
      <c r="U3" s="948"/>
      <c r="V3" s="948"/>
      <c r="W3" s="948"/>
      <c r="X3" s="948"/>
      <c r="Y3" s="948"/>
      <c r="Z3" s="948"/>
      <c r="AA3" s="948"/>
      <c r="AB3" s="948"/>
      <c r="AC3" s="948"/>
      <c r="AD3" s="136"/>
      <c r="AE3" s="48"/>
      <c r="AF3" s="5"/>
      <c r="AG3" s="5"/>
      <c r="AH3" s="5"/>
      <c r="AI3" s="5"/>
      <c r="AJ3" s="5"/>
      <c r="AK3" s="1"/>
      <c r="AL3" s="1"/>
      <c r="AM3" s="1"/>
      <c r="AN3" s="1"/>
      <c r="AO3" s="1"/>
      <c r="AP3" s="1"/>
      <c r="AQ3" s="1"/>
      <c r="AR3" s="1"/>
    </row>
    <row r="4" spans="1:44" ht="6.75" customHeight="1" thickBot="1">
      <c r="A4" s="1"/>
      <c r="B4" s="47"/>
      <c r="C4" s="21"/>
      <c r="D4" s="665"/>
      <c r="E4" s="665"/>
      <c r="F4" s="665"/>
      <c r="G4" s="665"/>
      <c r="H4" s="667" t="str">
        <f>'Electricity Info'!AA16</f>
        <v>National Average</v>
      </c>
      <c r="I4" s="667"/>
      <c r="J4" s="667"/>
      <c r="K4" s="667"/>
      <c r="L4" s="667"/>
      <c r="M4" s="667"/>
      <c r="N4" s="14"/>
      <c r="O4" s="14"/>
      <c r="P4" s="949"/>
      <c r="Q4" s="949"/>
      <c r="R4" s="949"/>
      <c r="S4" s="949"/>
      <c r="T4" s="21"/>
      <c r="U4" s="21"/>
      <c r="V4" s="949"/>
      <c r="W4" s="950"/>
      <c r="X4" s="950"/>
      <c r="Y4" s="951"/>
      <c r="Z4" s="15"/>
      <c r="AA4" s="15"/>
      <c r="AB4" s="15"/>
      <c r="AC4" s="15"/>
      <c r="AD4" s="15"/>
      <c r="AE4" s="48"/>
      <c r="AF4" s="5"/>
      <c r="AG4" s="5"/>
      <c r="AH4" s="5"/>
      <c r="AI4" s="5"/>
      <c r="AJ4" s="5"/>
      <c r="AK4" s="1"/>
      <c r="AL4" s="1"/>
      <c r="AM4" s="1"/>
      <c r="AN4" s="1"/>
      <c r="AO4" s="1"/>
      <c r="AP4" s="1"/>
      <c r="AQ4" s="1"/>
      <c r="AR4" s="1"/>
    </row>
    <row r="5" spans="1:44" ht="15" customHeight="1">
      <c r="A5" s="1"/>
      <c r="B5" s="47"/>
      <c r="C5" s="21"/>
      <c r="D5" s="952" t="s">
        <v>250</v>
      </c>
      <c r="E5" s="952"/>
      <c r="F5" s="952"/>
      <c r="G5" s="952"/>
      <c r="H5" s="941" t="str">
        <f>'Electricity Info'!AA16</f>
        <v>National Average</v>
      </c>
      <c r="I5" s="942"/>
      <c r="J5" s="942"/>
      <c r="K5" s="942"/>
      <c r="L5" s="942"/>
      <c r="M5" s="943"/>
      <c r="N5" s="952" t="s">
        <v>251</v>
      </c>
      <c r="O5" s="952"/>
      <c r="P5" s="952"/>
      <c r="Q5" s="952"/>
      <c r="R5" s="952"/>
      <c r="S5" s="952"/>
      <c r="T5" s="952"/>
      <c r="U5" s="952"/>
      <c r="V5" s="952"/>
      <c r="W5" s="956" t="s">
        <v>285</v>
      </c>
      <c r="X5" s="956"/>
      <c r="Y5" s="956"/>
      <c r="Z5" s="956"/>
      <c r="AA5" s="956"/>
      <c r="AB5" s="956"/>
      <c r="AC5" s="956"/>
      <c r="AD5" s="15"/>
      <c r="AE5" s="48"/>
      <c r="AF5" s="5"/>
      <c r="AG5" s="5"/>
      <c r="AH5" s="5"/>
      <c r="AI5" s="5"/>
      <c r="AJ5" s="5"/>
      <c r="AK5" s="1"/>
      <c r="AL5" s="1"/>
      <c r="AM5" s="1"/>
      <c r="AN5" s="1"/>
      <c r="AO5" s="1"/>
      <c r="AP5" s="1"/>
      <c r="AQ5" s="1"/>
      <c r="AR5" s="1"/>
    </row>
    <row r="6" spans="1:44" ht="21" customHeight="1" thickBot="1">
      <c r="A6" s="1"/>
      <c r="B6" s="47"/>
      <c r="C6" s="21"/>
      <c r="D6" s="952"/>
      <c r="E6" s="952"/>
      <c r="F6" s="952"/>
      <c r="G6" s="952"/>
      <c r="H6" s="944"/>
      <c r="I6" s="945"/>
      <c r="J6" s="945"/>
      <c r="K6" s="945"/>
      <c r="L6" s="945"/>
      <c r="M6" s="946"/>
      <c r="N6" s="952"/>
      <c r="O6" s="952"/>
      <c r="P6" s="952"/>
      <c r="Q6" s="952"/>
      <c r="R6" s="952"/>
      <c r="S6" s="952"/>
      <c r="T6" s="952"/>
      <c r="U6" s="952"/>
      <c r="V6" s="952"/>
      <c r="W6" s="956"/>
      <c r="X6" s="956"/>
      <c r="Y6" s="956"/>
      <c r="Z6" s="956"/>
      <c r="AA6" s="956"/>
      <c r="AB6" s="956"/>
      <c r="AC6" s="956"/>
      <c r="AD6" s="15"/>
      <c r="AE6" s="48"/>
      <c r="AF6" s="5"/>
      <c r="AG6" s="5"/>
      <c r="AH6" s="5"/>
      <c r="AI6" s="5"/>
      <c r="AJ6" s="5"/>
      <c r="AK6" s="1"/>
      <c r="AL6" s="1"/>
      <c r="AM6" s="1"/>
      <c r="AN6" s="1"/>
      <c r="AO6" s="1"/>
      <c r="AP6" s="1"/>
      <c r="AQ6" s="1"/>
      <c r="AR6" s="1"/>
    </row>
    <row r="7" spans="1:44" ht="2.25" customHeight="1" thickBot="1">
      <c r="A7" s="1"/>
      <c r="B7" s="47"/>
      <c r="C7" s="21"/>
      <c r="D7" s="660"/>
      <c r="E7" s="662"/>
      <c r="F7" s="644"/>
      <c r="G7" s="644"/>
      <c r="H7" s="661"/>
      <c r="I7" s="661"/>
      <c r="J7" s="661"/>
      <c r="K7" s="661"/>
      <c r="L7" s="661"/>
      <c r="M7" s="661"/>
      <c r="N7" s="666"/>
      <c r="O7" s="649"/>
      <c r="P7" s="644"/>
      <c r="Q7" s="644"/>
      <c r="R7" s="644"/>
      <c r="S7" s="644"/>
      <c r="T7" s="644"/>
      <c r="U7" s="644"/>
      <c r="V7" s="644"/>
      <c r="W7" s="956"/>
      <c r="X7" s="956"/>
      <c r="Y7" s="956"/>
      <c r="Z7" s="956"/>
      <c r="AA7" s="956"/>
      <c r="AB7" s="956"/>
      <c r="AC7" s="956"/>
      <c r="AD7" s="15"/>
      <c r="AE7" s="48"/>
      <c r="AF7" s="5"/>
      <c r="AG7" s="5"/>
      <c r="AH7" s="5"/>
      <c r="AI7" s="5"/>
      <c r="AJ7" s="5"/>
      <c r="AK7" s="1"/>
      <c r="AL7" s="1"/>
      <c r="AM7" s="1"/>
      <c r="AN7" s="1"/>
      <c r="AO7" s="1"/>
      <c r="AP7" s="1"/>
      <c r="AQ7" s="1"/>
      <c r="AR7" s="1"/>
    </row>
    <row r="8" spans="1:44" ht="17.25" customHeight="1" thickBot="1">
      <c r="A8" s="1"/>
      <c r="B8" s="47"/>
      <c r="C8" s="21"/>
      <c r="D8" s="660" t="s">
        <v>252</v>
      </c>
      <c r="E8" s="662"/>
      <c r="F8" s="644"/>
      <c r="G8" s="644"/>
      <c r="H8" s="661"/>
      <c r="I8" s="661"/>
      <c r="L8" s="660"/>
      <c r="M8" s="660"/>
      <c r="N8" s="666"/>
      <c r="O8" s="663"/>
      <c r="P8" s="644"/>
      <c r="Q8" s="953">
        <f>'Electricity Info'!AA17</f>
        <v>1.3509120000000001</v>
      </c>
      <c r="R8" s="954"/>
      <c r="T8" s="644"/>
      <c r="U8" s="644"/>
      <c r="W8" s="956"/>
      <c r="X8" s="956"/>
      <c r="Y8" s="956"/>
      <c r="Z8" s="956"/>
      <c r="AA8" s="956"/>
      <c r="AB8" s="956"/>
      <c r="AC8" s="956"/>
      <c r="AD8" s="15"/>
      <c r="AE8" s="48"/>
      <c r="AF8" s="5"/>
      <c r="AG8" s="5"/>
      <c r="AH8" s="5"/>
      <c r="AI8" s="5"/>
      <c r="AJ8" s="5"/>
      <c r="AK8" s="1"/>
      <c r="AL8" s="1"/>
      <c r="AM8" s="1"/>
      <c r="AN8" s="1"/>
      <c r="AO8" s="1"/>
      <c r="AP8" s="1"/>
      <c r="AQ8" s="1"/>
      <c r="AR8" s="1"/>
    </row>
    <row r="9" spans="1:44" ht="9.75" customHeight="1">
      <c r="A9" s="1"/>
      <c r="B9" s="47"/>
      <c r="C9" s="21"/>
      <c r="D9" s="41"/>
      <c r="E9" s="42"/>
      <c r="F9" s="42"/>
      <c r="G9" s="42"/>
      <c r="H9" s="664"/>
      <c r="I9" s="664"/>
      <c r="J9" s="664"/>
      <c r="K9" s="664"/>
      <c r="L9" s="664"/>
      <c r="M9" s="664"/>
      <c r="N9" s="42"/>
      <c r="O9" s="43"/>
      <c r="P9" s="42"/>
      <c r="Q9" s="42"/>
      <c r="R9" s="42"/>
      <c r="S9" s="43"/>
      <c r="T9" s="42"/>
      <c r="U9" s="42"/>
      <c r="V9" s="42"/>
      <c r="W9" s="42"/>
      <c r="X9" s="42"/>
      <c r="Y9" s="42"/>
      <c r="Z9" s="44"/>
      <c r="AA9" s="44"/>
      <c r="AB9" s="44"/>
      <c r="AC9" s="44"/>
      <c r="AD9" s="15"/>
      <c r="AE9" s="48"/>
      <c r="AF9" s="5"/>
      <c r="AG9" s="5"/>
      <c r="AH9" s="5"/>
      <c r="AI9" s="5"/>
      <c r="AJ9" s="5"/>
      <c r="AK9" s="1"/>
      <c r="AL9" s="1"/>
      <c r="AM9" s="1"/>
      <c r="AN9" s="1"/>
      <c r="AO9" s="1"/>
      <c r="AP9" s="1"/>
      <c r="AQ9" s="1"/>
      <c r="AR9" s="1"/>
    </row>
    <row r="10" spans="1:44" ht="45" customHeight="1" thickBot="1">
      <c r="A10" s="1"/>
      <c r="B10" s="47"/>
      <c r="C10" s="21"/>
      <c r="D10" s="955" t="s">
        <v>323</v>
      </c>
      <c r="E10" s="955"/>
      <c r="F10" s="955"/>
      <c r="G10" s="955"/>
      <c r="H10" s="955"/>
      <c r="I10" s="955"/>
      <c r="J10" s="955"/>
      <c r="K10" s="955"/>
      <c r="L10" s="955"/>
      <c r="M10" s="955"/>
      <c r="N10" s="955"/>
      <c r="O10" s="955"/>
      <c r="P10" s="955"/>
      <c r="Q10" s="955"/>
      <c r="R10" s="955"/>
      <c r="S10" s="955"/>
      <c r="T10" s="955"/>
      <c r="U10" s="955"/>
      <c r="V10" s="955"/>
      <c r="W10" s="955"/>
      <c r="X10" s="955"/>
      <c r="Y10" s="955"/>
      <c r="Z10" s="955"/>
      <c r="AA10" s="955"/>
      <c r="AB10" s="955"/>
      <c r="AC10" s="955"/>
      <c r="AD10" s="15"/>
      <c r="AE10" s="48"/>
      <c r="AF10" s="5"/>
      <c r="AG10" s="5"/>
      <c r="AH10" s="5"/>
      <c r="AI10" s="5"/>
      <c r="AJ10" s="5"/>
      <c r="AK10" s="1"/>
      <c r="AL10" s="1"/>
      <c r="AM10" s="1"/>
      <c r="AN10" s="1"/>
      <c r="AO10" s="1"/>
      <c r="AP10" s="1"/>
      <c r="AQ10" s="1"/>
      <c r="AR10" s="1"/>
    </row>
    <row r="11" spans="1:44" ht="33" customHeight="1" thickBot="1">
      <c r="A11" s="1"/>
      <c r="B11" s="47"/>
      <c r="C11" s="124"/>
      <c r="D11" s="204" t="s">
        <v>62</v>
      </c>
      <c r="E11" s="125"/>
      <c r="F11" s="125"/>
      <c r="G11" s="125"/>
      <c r="H11" s="125"/>
      <c r="I11" s="125"/>
      <c r="J11" s="126"/>
      <c r="K11" s="125"/>
      <c r="L11" s="127"/>
      <c r="M11" s="6"/>
      <c r="N11" s="140"/>
      <c r="O11" s="203" t="s">
        <v>63</v>
      </c>
      <c r="P11" s="141"/>
      <c r="Q11" s="141"/>
      <c r="R11" s="140"/>
      <c r="S11" s="203"/>
      <c r="T11" s="141"/>
      <c r="U11" s="141"/>
      <c r="V11" s="141"/>
      <c r="W11" s="141"/>
      <c r="X11" s="141"/>
      <c r="Y11" s="141"/>
      <c r="Z11" s="142"/>
      <c r="AA11" s="142"/>
      <c r="AB11" s="142"/>
      <c r="AC11" s="142"/>
      <c r="AD11" s="143"/>
      <c r="AE11" s="48"/>
      <c r="AF11" s="5"/>
      <c r="AG11" s="5"/>
      <c r="AH11" s="5"/>
      <c r="AI11" s="5"/>
      <c r="AJ11" s="5"/>
      <c r="AK11" s="1"/>
      <c r="AL11" s="1"/>
      <c r="AM11" s="1"/>
      <c r="AN11" s="1"/>
      <c r="AO11" s="1"/>
      <c r="AP11" s="1"/>
      <c r="AQ11" s="1"/>
      <c r="AR11" s="1"/>
    </row>
    <row r="12" spans="1:44" s="467" customFormat="1" ht="39.75" customHeight="1" thickBot="1">
      <c r="A12" s="36"/>
      <c r="B12" s="49"/>
      <c r="C12" s="128"/>
      <c r="D12" s="957" t="s">
        <v>0</v>
      </c>
      <c r="E12" s="957" t="s">
        <v>59</v>
      </c>
      <c r="F12" s="120"/>
      <c r="G12" s="957" t="s">
        <v>4</v>
      </c>
      <c r="H12" s="122"/>
      <c r="I12" s="940" t="s">
        <v>60</v>
      </c>
      <c r="J12" s="940"/>
      <c r="K12" s="940"/>
      <c r="L12" s="129"/>
      <c r="M12" s="21"/>
      <c r="N12" s="76"/>
      <c r="O12" s="940" t="s">
        <v>216</v>
      </c>
      <c r="P12" s="940"/>
      <c r="Q12" s="940"/>
      <c r="R12" s="61"/>
      <c r="S12" s="937" t="s">
        <v>66</v>
      </c>
      <c r="T12" s="938"/>
      <c r="U12" s="939"/>
      <c r="V12" s="61"/>
      <c r="W12" s="940" t="s">
        <v>217</v>
      </c>
      <c r="X12" s="940"/>
      <c r="Y12" s="940"/>
      <c r="Z12" s="137"/>
      <c r="AA12" s="940" t="s">
        <v>218</v>
      </c>
      <c r="AB12" s="940"/>
      <c r="AC12" s="940"/>
      <c r="AD12" s="144"/>
      <c r="AE12" s="50"/>
      <c r="AF12" s="37"/>
      <c r="AG12" s="37"/>
      <c r="AH12" s="37"/>
      <c r="AI12" s="37"/>
      <c r="AJ12" s="37"/>
      <c r="AK12" s="36"/>
      <c r="AL12" s="36"/>
      <c r="AM12" s="36"/>
      <c r="AN12" s="36"/>
      <c r="AO12" s="36"/>
      <c r="AP12" s="36"/>
      <c r="AQ12" s="36"/>
      <c r="AR12" s="36"/>
    </row>
    <row r="13" spans="1:44" ht="45" customHeight="1" thickBot="1">
      <c r="A13" s="1"/>
      <c r="B13" s="47"/>
      <c r="C13" s="130"/>
      <c r="D13" s="962"/>
      <c r="E13" s="963"/>
      <c r="F13" s="121"/>
      <c r="G13" s="958"/>
      <c r="H13" s="122"/>
      <c r="I13" s="38" t="s">
        <v>325</v>
      </c>
      <c r="J13" s="123"/>
      <c r="K13" s="39" t="s">
        <v>326</v>
      </c>
      <c r="L13" s="74"/>
      <c r="M13" s="21"/>
      <c r="N13" s="76"/>
      <c r="O13" s="38" t="s">
        <v>325</v>
      </c>
      <c r="P13" s="139"/>
      <c r="Q13" s="39" t="s">
        <v>326</v>
      </c>
      <c r="R13" s="76"/>
      <c r="S13" s="38" t="s">
        <v>325</v>
      </c>
      <c r="T13" s="139"/>
      <c r="U13" s="39" t="s">
        <v>326</v>
      </c>
      <c r="V13" s="61"/>
      <c r="W13" s="38" t="s">
        <v>325</v>
      </c>
      <c r="X13" s="139"/>
      <c r="Y13" s="39" t="s">
        <v>326</v>
      </c>
      <c r="Z13" s="138"/>
      <c r="AA13" s="38" t="s">
        <v>325</v>
      </c>
      <c r="AB13" s="139"/>
      <c r="AC13" s="39" t="s">
        <v>326</v>
      </c>
      <c r="AD13" s="145"/>
      <c r="AE13" s="48"/>
      <c r="AF13" s="5"/>
      <c r="AG13" s="5"/>
      <c r="AH13" s="5"/>
      <c r="AI13" s="5"/>
      <c r="AJ13" s="5"/>
      <c r="AK13" s="1"/>
      <c r="AL13" s="1"/>
      <c r="AM13" s="1"/>
      <c r="AN13" s="1"/>
      <c r="AO13" s="1"/>
      <c r="AP13" s="1"/>
      <c r="AQ13" s="1"/>
      <c r="AR13" s="1"/>
    </row>
    <row r="14" spans="1:44" ht="18" customHeight="1">
      <c r="A14" s="1"/>
      <c r="B14" s="47"/>
      <c r="C14" s="130"/>
      <c r="D14" s="478">
        <v>1</v>
      </c>
      <c r="E14" s="543"/>
      <c r="F14" s="336"/>
      <c r="G14" s="499"/>
      <c r="H14" s="337"/>
      <c r="I14" s="482"/>
      <c r="J14" s="336"/>
      <c r="K14" s="488"/>
      <c r="L14" s="265"/>
      <c r="M14" s="267"/>
      <c r="N14" s="266"/>
      <c r="O14" s="485" t="str">
        <f>IF(OR(E14="", G14="", I14=""), "", I14*G14*E14/'Methodology Notes'!$H$18)</f>
        <v/>
      </c>
      <c r="P14" s="422"/>
      <c r="Q14" s="491" t="str">
        <f>IF(OR(E14="", G14="", K14=""),"", K14*G14*E14/'Methodology Notes'!$H$18)</f>
        <v/>
      </c>
      <c r="R14" s="423"/>
      <c r="S14" s="485" t="str">
        <f>IF(O14="","",O14*180)</f>
        <v/>
      </c>
      <c r="T14" s="422"/>
      <c r="U14" s="491" t="str">
        <f>IF(Q14="","",Q14*180)</f>
        <v/>
      </c>
      <c r="V14" s="424"/>
      <c r="W14" s="485" t="str">
        <f>IF(O14="", "", O14*$Q$8)</f>
        <v/>
      </c>
      <c r="X14" s="422"/>
      <c r="Y14" s="491" t="str">
        <f t="shared" ref="Y14:Y23" si="0">IF(Q14="","", Q14*$Q$8)</f>
        <v/>
      </c>
      <c r="Z14" s="424"/>
      <c r="AA14" s="485" t="str">
        <f>IF(W14="", "", W14*180)</f>
        <v/>
      </c>
      <c r="AB14" s="422"/>
      <c r="AC14" s="491" t="str">
        <f>IF(Y14="","", Y14*180)</f>
        <v/>
      </c>
      <c r="AD14" s="146"/>
      <c r="AE14" s="48"/>
      <c r="AF14" s="5"/>
      <c r="AG14" s="5"/>
      <c r="AH14" s="5"/>
      <c r="AI14" s="5"/>
      <c r="AJ14" s="5"/>
      <c r="AK14" s="1"/>
      <c r="AL14" s="1"/>
      <c r="AM14" s="1"/>
      <c r="AN14" s="1"/>
      <c r="AO14" s="1"/>
      <c r="AP14" s="1"/>
      <c r="AQ14" s="1"/>
      <c r="AR14" s="1"/>
    </row>
    <row r="15" spans="1:44" ht="16.5" customHeight="1">
      <c r="A15" s="1"/>
      <c r="B15" s="47"/>
      <c r="C15" s="130"/>
      <c r="D15" s="478">
        <v>2</v>
      </c>
      <c r="E15" s="543"/>
      <c r="F15" s="336"/>
      <c r="G15" s="480"/>
      <c r="H15" s="337"/>
      <c r="I15" s="483"/>
      <c r="J15" s="336"/>
      <c r="K15" s="489"/>
      <c r="L15" s="265"/>
      <c r="M15" s="267" t="s">
        <v>61</v>
      </c>
      <c r="N15" s="266"/>
      <c r="O15" s="486" t="str">
        <f>IF(OR(E15="", G15="", I15=""), "", I15*G15*E15/'Methodology Notes'!$H$18)</f>
        <v/>
      </c>
      <c r="P15" s="422"/>
      <c r="Q15" s="492" t="str">
        <f>IF(OR(E15="", G15="", K15=""),"", K15*G15*E15/'Methodology Notes'!$H$18)</f>
        <v/>
      </c>
      <c r="R15" s="424" t="s">
        <v>61</v>
      </c>
      <c r="S15" s="486" t="str">
        <f>IF(O15="","",O15*180)</f>
        <v/>
      </c>
      <c r="T15" s="422"/>
      <c r="U15" s="492" t="str">
        <f t="shared" ref="U15:U23" si="1">IF(Q15="","",Q15*180)</f>
        <v/>
      </c>
      <c r="V15" s="424" t="s">
        <v>61</v>
      </c>
      <c r="W15" s="486" t="str">
        <f t="shared" ref="W15:W23" si="2">IF(O15="", "", O15*$Q$8)</f>
        <v/>
      </c>
      <c r="X15" s="422"/>
      <c r="Y15" s="492" t="str">
        <f t="shared" si="0"/>
        <v/>
      </c>
      <c r="Z15" s="424" t="s">
        <v>61</v>
      </c>
      <c r="AA15" s="486" t="str">
        <f t="shared" ref="AA15:AA23" si="3">IF(W15="", "", W15*180)</f>
        <v/>
      </c>
      <c r="AB15" s="422"/>
      <c r="AC15" s="492" t="str">
        <f t="shared" ref="AC15:AC23" si="4">IF(Y15="","", Y15*180)</f>
        <v/>
      </c>
      <c r="AD15" s="146"/>
      <c r="AE15" s="48"/>
      <c r="AF15" s="5"/>
      <c r="AG15" s="5"/>
      <c r="AH15" s="5"/>
      <c r="AI15" s="5"/>
      <c r="AJ15" s="5"/>
      <c r="AK15" s="1"/>
      <c r="AL15" s="1"/>
      <c r="AM15" s="1"/>
      <c r="AN15" s="1"/>
      <c r="AO15" s="1"/>
      <c r="AP15" s="1"/>
      <c r="AQ15" s="1"/>
      <c r="AR15" s="1"/>
    </row>
    <row r="16" spans="1:44" ht="18" customHeight="1">
      <c r="A16" s="1"/>
      <c r="B16" s="47"/>
      <c r="C16" s="130"/>
      <c r="D16" s="478">
        <v>3</v>
      </c>
      <c r="E16" s="543"/>
      <c r="F16" s="336"/>
      <c r="G16" s="480"/>
      <c r="H16" s="336"/>
      <c r="I16" s="483"/>
      <c r="J16" s="336"/>
      <c r="K16" s="489"/>
      <c r="L16" s="265"/>
      <c r="M16" s="267" t="s">
        <v>61</v>
      </c>
      <c r="N16" s="266"/>
      <c r="O16" s="486" t="str">
        <f>IF(OR(E16="", G16="", I16=""), "", I16*G16*E16/'Methodology Notes'!$H$18)</f>
        <v/>
      </c>
      <c r="P16" s="422"/>
      <c r="Q16" s="492" t="str">
        <f>IF(OR(E16="", G16="", K16=""),"", K16*G16*E16/'Methodology Notes'!$H$18)</f>
        <v/>
      </c>
      <c r="R16" s="424" t="s">
        <v>61</v>
      </c>
      <c r="S16" s="486" t="str">
        <f>IF(O16="","",O16*180)</f>
        <v/>
      </c>
      <c r="T16" s="422"/>
      <c r="U16" s="492" t="str">
        <f t="shared" si="1"/>
        <v/>
      </c>
      <c r="V16" s="424" t="s">
        <v>61</v>
      </c>
      <c r="W16" s="486" t="str">
        <f t="shared" si="2"/>
        <v/>
      </c>
      <c r="X16" s="422"/>
      <c r="Y16" s="492" t="str">
        <f t="shared" si="0"/>
        <v/>
      </c>
      <c r="Z16" s="424" t="s">
        <v>61</v>
      </c>
      <c r="AA16" s="486" t="str">
        <f t="shared" si="3"/>
        <v/>
      </c>
      <c r="AB16" s="422"/>
      <c r="AC16" s="492" t="str">
        <f t="shared" si="4"/>
        <v/>
      </c>
      <c r="AD16" s="146"/>
      <c r="AE16" s="48"/>
      <c r="AF16" s="5"/>
      <c r="AG16" s="5"/>
      <c r="AH16" s="5"/>
      <c r="AI16" s="5"/>
      <c r="AJ16" s="5"/>
      <c r="AK16" s="1"/>
      <c r="AL16" s="1"/>
      <c r="AM16" s="1"/>
      <c r="AN16" s="1"/>
      <c r="AO16" s="1"/>
      <c r="AP16" s="1"/>
      <c r="AQ16" s="1"/>
      <c r="AR16" s="1"/>
    </row>
    <row r="17" spans="1:44" ht="19.5" customHeight="1">
      <c r="A17" s="1"/>
      <c r="B17" s="47"/>
      <c r="C17" s="130"/>
      <c r="D17" s="478">
        <v>4</v>
      </c>
      <c r="E17" s="543"/>
      <c r="F17" s="336"/>
      <c r="G17" s="480"/>
      <c r="H17" s="336"/>
      <c r="I17" s="483"/>
      <c r="J17" s="336"/>
      <c r="K17" s="489"/>
      <c r="L17" s="265"/>
      <c r="M17" s="267" t="s">
        <v>61</v>
      </c>
      <c r="N17" s="266"/>
      <c r="O17" s="486" t="str">
        <f>IF(OR(E17="", G17="", I17=""), "", I17*G17*E17/'Methodology Notes'!$H$18)</f>
        <v/>
      </c>
      <c r="P17" s="422"/>
      <c r="Q17" s="492" t="str">
        <f>IF(OR(E17="", G17="", K17=""),"", K17*G17*E17/'Methodology Notes'!$H$18)</f>
        <v/>
      </c>
      <c r="R17" s="424" t="s">
        <v>61</v>
      </c>
      <c r="S17" s="486" t="str">
        <f t="shared" ref="S17:S23" si="5">IF(O17="","",O17*180)</f>
        <v/>
      </c>
      <c r="T17" s="422"/>
      <c r="U17" s="492" t="str">
        <f t="shared" si="1"/>
        <v/>
      </c>
      <c r="V17" s="424" t="s">
        <v>61</v>
      </c>
      <c r="W17" s="486" t="str">
        <f t="shared" si="2"/>
        <v/>
      </c>
      <c r="X17" s="422"/>
      <c r="Y17" s="492" t="str">
        <f t="shared" si="0"/>
        <v/>
      </c>
      <c r="Z17" s="424" t="s">
        <v>61</v>
      </c>
      <c r="AA17" s="486" t="str">
        <f t="shared" si="3"/>
        <v/>
      </c>
      <c r="AB17" s="422"/>
      <c r="AC17" s="492" t="str">
        <f t="shared" si="4"/>
        <v/>
      </c>
      <c r="AD17" s="146"/>
      <c r="AE17" s="48"/>
      <c r="AF17" s="5"/>
      <c r="AG17" s="5"/>
      <c r="AH17" s="5"/>
      <c r="AI17" s="5"/>
      <c r="AJ17" s="5"/>
      <c r="AK17" s="1"/>
      <c r="AL17" s="1"/>
      <c r="AM17" s="1"/>
      <c r="AN17" s="1"/>
      <c r="AO17" s="1"/>
      <c r="AP17" s="1"/>
      <c r="AQ17" s="1"/>
      <c r="AR17" s="1"/>
    </row>
    <row r="18" spans="1:44" ht="19.5" customHeight="1">
      <c r="A18" s="1"/>
      <c r="B18" s="47"/>
      <c r="C18" s="130"/>
      <c r="D18" s="478">
        <v>5</v>
      </c>
      <c r="E18" s="543"/>
      <c r="F18" s="336"/>
      <c r="G18" s="480"/>
      <c r="H18" s="336"/>
      <c r="I18" s="483"/>
      <c r="J18" s="336"/>
      <c r="K18" s="489"/>
      <c r="L18" s="265"/>
      <c r="M18" s="267" t="s">
        <v>61</v>
      </c>
      <c r="N18" s="266"/>
      <c r="O18" s="486" t="str">
        <f>IF(OR(E18="", G18="", I18=""), "", I18*G18*E18/'Methodology Notes'!$H$18)</f>
        <v/>
      </c>
      <c r="P18" s="422"/>
      <c r="Q18" s="492" t="str">
        <f>IF(OR(E18="", G18="", K18=""),"", K18*G18*E18/'Methodology Notes'!$H$18)</f>
        <v/>
      </c>
      <c r="R18" s="424" t="s">
        <v>61</v>
      </c>
      <c r="S18" s="486" t="str">
        <f t="shared" si="5"/>
        <v/>
      </c>
      <c r="T18" s="422"/>
      <c r="U18" s="492" t="str">
        <f t="shared" si="1"/>
        <v/>
      </c>
      <c r="V18" s="424" t="s">
        <v>61</v>
      </c>
      <c r="W18" s="486" t="str">
        <f t="shared" si="2"/>
        <v/>
      </c>
      <c r="X18" s="422"/>
      <c r="Y18" s="492" t="str">
        <f t="shared" si="0"/>
        <v/>
      </c>
      <c r="Z18" s="424" t="s">
        <v>61</v>
      </c>
      <c r="AA18" s="486" t="str">
        <f t="shared" si="3"/>
        <v/>
      </c>
      <c r="AB18" s="422"/>
      <c r="AC18" s="492" t="str">
        <f t="shared" si="4"/>
        <v/>
      </c>
      <c r="AD18" s="146"/>
      <c r="AE18" s="48"/>
      <c r="AF18" s="5"/>
      <c r="AG18" s="5"/>
      <c r="AH18" s="5"/>
      <c r="AI18" s="5"/>
      <c r="AJ18" s="5"/>
      <c r="AK18" s="1"/>
      <c r="AL18" s="1"/>
      <c r="AM18" s="1"/>
      <c r="AN18" s="1"/>
      <c r="AO18" s="1"/>
      <c r="AP18" s="1"/>
      <c r="AQ18" s="1"/>
      <c r="AR18" s="1"/>
    </row>
    <row r="19" spans="1:44" ht="19.5" customHeight="1">
      <c r="A19" s="1"/>
      <c r="B19" s="47"/>
      <c r="C19" s="130"/>
      <c r="D19" s="478">
        <v>6</v>
      </c>
      <c r="E19" s="543"/>
      <c r="F19" s="336"/>
      <c r="G19" s="480"/>
      <c r="H19" s="336"/>
      <c r="I19" s="483"/>
      <c r="J19" s="336"/>
      <c r="K19" s="489"/>
      <c r="L19" s="265"/>
      <c r="M19" s="267" t="s">
        <v>61</v>
      </c>
      <c r="N19" s="266"/>
      <c r="O19" s="486" t="str">
        <f>IF(OR(E19="", G19="", I19=""), "", I19*G19*E19/'Methodology Notes'!$H$18)</f>
        <v/>
      </c>
      <c r="P19" s="422"/>
      <c r="Q19" s="492" t="str">
        <f>IF(OR(E19="", G19="", K19=""),"", K19*G19*E19/'Methodology Notes'!$H$18)</f>
        <v/>
      </c>
      <c r="R19" s="424" t="s">
        <v>61</v>
      </c>
      <c r="S19" s="486" t="str">
        <f t="shared" si="5"/>
        <v/>
      </c>
      <c r="T19" s="422"/>
      <c r="U19" s="492" t="str">
        <f t="shared" si="1"/>
        <v/>
      </c>
      <c r="V19" s="424" t="s">
        <v>61</v>
      </c>
      <c r="W19" s="486" t="str">
        <f t="shared" si="2"/>
        <v/>
      </c>
      <c r="X19" s="422"/>
      <c r="Y19" s="492" t="str">
        <f t="shared" si="0"/>
        <v/>
      </c>
      <c r="Z19" s="424" t="s">
        <v>61</v>
      </c>
      <c r="AA19" s="486" t="str">
        <f t="shared" si="3"/>
        <v/>
      </c>
      <c r="AB19" s="422"/>
      <c r="AC19" s="492" t="str">
        <f t="shared" si="4"/>
        <v/>
      </c>
      <c r="AD19" s="146"/>
      <c r="AE19" s="48"/>
      <c r="AF19" s="5"/>
      <c r="AG19" s="5"/>
      <c r="AH19" s="5"/>
      <c r="AI19" s="5"/>
      <c r="AJ19" s="5"/>
      <c r="AK19" s="1"/>
      <c r="AL19" s="1"/>
      <c r="AM19" s="1"/>
      <c r="AN19" s="1"/>
      <c r="AO19" s="1"/>
      <c r="AP19" s="1"/>
      <c r="AQ19" s="1"/>
      <c r="AR19" s="1"/>
    </row>
    <row r="20" spans="1:44" ht="18" customHeight="1">
      <c r="A20" s="1"/>
      <c r="B20" s="47"/>
      <c r="C20" s="130"/>
      <c r="D20" s="478">
        <v>7</v>
      </c>
      <c r="E20" s="543"/>
      <c r="F20" s="336"/>
      <c r="G20" s="480"/>
      <c r="H20" s="336"/>
      <c r="I20" s="483"/>
      <c r="J20" s="336"/>
      <c r="K20" s="489"/>
      <c r="L20" s="265"/>
      <c r="M20" s="267" t="s">
        <v>61</v>
      </c>
      <c r="N20" s="266"/>
      <c r="O20" s="486" t="str">
        <f>IF(OR(E20="", G20="", I20=""), "", I20*G20*E20/'Methodology Notes'!$H$18)</f>
        <v/>
      </c>
      <c r="P20" s="422"/>
      <c r="Q20" s="492" t="str">
        <f>IF(OR(E20="", G20="", K20=""),"", K20*G20*E20/'Methodology Notes'!$H$18)</f>
        <v/>
      </c>
      <c r="R20" s="424" t="s">
        <v>61</v>
      </c>
      <c r="S20" s="486" t="str">
        <f t="shared" si="5"/>
        <v/>
      </c>
      <c r="T20" s="422"/>
      <c r="U20" s="492" t="str">
        <f t="shared" si="1"/>
        <v/>
      </c>
      <c r="V20" s="424" t="s">
        <v>61</v>
      </c>
      <c r="W20" s="486" t="str">
        <f t="shared" si="2"/>
        <v/>
      </c>
      <c r="X20" s="422"/>
      <c r="Y20" s="492" t="str">
        <f t="shared" si="0"/>
        <v/>
      </c>
      <c r="Z20" s="424" t="s">
        <v>61</v>
      </c>
      <c r="AA20" s="486" t="str">
        <f t="shared" si="3"/>
        <v/>
      </c>
      <c r="AB20" s="422"/>
      <c r="AC20" s="492" t="str">
        <f t="shared" si="4"/>
        <v/>
      </c>
      <c r="AD20" s="146"/>
      <c r="AE20" s="48"/>
      <c r="AF20" s="5"/>
      <c r="AG20" s="5"/>
      <c r="AH20" s="5"/>
      <c r="AI20" s="5"/>
      <c r="AJ20" s="5"/>
      <c r="AK20" s="1"/>
      <c r="AL20" s="1"/>
      <c r="AM20" s="1"/>
      <c r="AN20" s="1"/>
      <c r="AO20" s="1"/>
      <c r="AP20" s="1"/>
      <c r="AQ20" s="1"/>
      <c r="AR20" s="1"/>
    </row>
    <row r="21" spans="1:44" ht="19.5" customHeight="1">
      <c r="A21" s="1"/>
      <c r="B21" s="47"/>
      <c r="C21" s="130"/>
      <c r="D21" s="478">
        <v>8</v>
      </c>
      <c r="E21" s="543"/>
      <c r="F21" s="336"/>
      <c r="G21" s="480"/>
      <c r="H21" s="336"/>
      <c r="I21" s="483"/>
      <c r="J21" s="336"/>
      <c r="K21" s="489"/>
      <c r="L21" s="265"/>
      <c r="M21" s="267" t="s">
        <v>61</v>
      </c>
      <c r="N21" s="266"/>
      <c r="O21" s="486" t="str">
        <f>IF(OR(E21="", G21="", I21=""), "", I21*G21*E21/'Methodology Notes'!$H$18)</f>
        <v/>
      </c>
      <c r="P21" s="422"/>
      <c r="Q21" s="492" t="str">
        <f>IF(OR(E21="", G21="", K21=""),"", K21*G21*E21/'Methodology Notes'!$H$18)</f>
        <v/>
      </c>
      <c r="R21" s="424" t="s">
        <v>61</v>
      </c>
      <c r="S21" s="486" t="str">
        <f t="shared" si="5"/>
        <v/>
      </c>
      <c r="T21" s="422"/>
      <c r="U21" s="492" t="str">
        <f t="shared" si="1"/>
        <v/>
      </c>
      <c r="V21" s="424" t="s">
        <v>61</v>
      </c>
      <c r="W21" s="486" t="str">
        <f t="shared" si="2"/>
        <v/>
      </c>
      <c r="X21" s="422"/>
      <c r="Y21" s="492" t="str">
        <f t="shared" si="0"/>
        <v/>
      </c>
      <c r="Z21" s="424" t="s">
        <v>61</v>
      </c>
      <c r="AA21" s="486" t="str">
        <f t="shared" si="3"/>
        <v/>
      </c>
      <c r="AB21" s="422"/>
      <c r="AC21" s="492" t="str">
        <f t="shared" si="4"/>
        <v/>
      </c>
      <c r="AD21" s="146"/>
      <c r="AE21" s="48"/>
      <c r="AF21" s="5"/>
      <c r="AG21" s="5"/>
      <c r="AH21" s="5"/>
      <c r="AI21" s="5"/>
      <c r="AJ21" s="5"/>
      <c r="AK21" s="1"/>
      <c r="AL21" s="1"/>
      <c r="AM21" s="1"/>
      <c r="AN21" s="1"/>
      <c r="AO21" s="1"/>
      <c r="AP21" s="1"/>
      <c r="AQ21" s="1"/>
      <c r="AR21" s="1"/>
    </row>
    <row r="22" spans="1:44" ht="19.5" customHeight="1">
      <c r="A22" s="1"/>
      <c r="B22" s="47"/>
      <c r="C22" s="130"/>
      <c r="D22" s="478">
        <v>9</v>
      </c>
      <c r="E22" s="543"/>
      <c r="F22" s="336"/>
      <c r="G22" s="480"/>
      <c r="H22" s="336"/>
      <c r="I22" s="483"/>
      <c r="J22" s="336"/>
      <c r="K22" s="489"/>
      <c r="L22" s="265"/>
      <c r="M22" s="267" t="s">
        <v>61</v>
      </c>
      <c r="N22" s="266"/>
      <c r="O22" s="486" t="str">
        <f>IF(OR(E22="", G22="", I22=""), "", I22*G22*E22/'Methodology Notes'!$H$18)</f>
        <v/>
      </c>
      <c r="P22" s="422"/>
      <c r="Q22" s="492" t="str">
        <f>IF(OR(E22="", G22="", K22=""),"", K22*G22*E22/'Methodology Notes'!$H$18)</f>
        <v/>
      </c>
      <c r="R22" s="424" t="s">
        <v>61</v>
      </c>
      <c r="S22" s="486" t="str">
        <f t="shared" si="5"/>
        <v/>
      </c>
      <c r="T22" s="422"/>
      <c r="U22" s="492" t="str">
        <f t="shared" si="1"/>
        <v/>
      </c>
      <c r="V22" s="424" t="s">
        <v>61</v>
      </c>
      <c r="W22" s="486" t="str">
        <f t="shared" si="2"/>
        <v/>
      </c>
      <c r="X22" s="422"/>
      <c r="Y22" s="492" t="str">
        <f t="shared" si="0"/>
        <v/>
      </c>
      <c r="Z22" s="424" t="s">
        <v>61</v>
      </c>
      <c r="AA22" s="486" t="str">
        <f t="shared" si="3"/>
        <v/>
      </c>
      <c r="AB22" s="422"/>
      <c r="AC22" s="492" t="str">
        <f t="shared" si="4"/>
        <v/>
      </c>
      <c r="AD22" s="146"/>
      <c r="AE22" s="48"/>
      <c r="AF22" s="5"/>
      <c r="AG22" s="5"/>
      <c r="AH22" s="5"/>
      <c r="AI22" s="5"/>
      <c r="AJ22" s="5"/>
      <c r="AK22" s="1"/>
      <c r="AL22" s="1"/>
      <c r="AM22" s="1"/>
      <c r="AN22" s="1"/>
      <c r="AO22" s="1"/>
      <c r="AP22" s="1"/>
      <c r="AQ22" s="1"/>
      <c r="AR22" s="1"/>
    </row>
    <row r="23" spans="1:44" ht="24" customHeight="1" thickBot="1">
      <c r="A23" s="1"/>
      <c r="B23" s="47"/>
      <c r="C23" s="130"/>
      <c r="D23" s="479">
        <v>10</v>
      </c>
      <c r="E23" s="544"/>
      <c r="F23" s="336"/>
      <c r="G23" s="481"/>
      <c r="H23" s="336"/>
      <c r="I23" s="484"/>
      <c r="J23" s="336"/>
      <c r="K23" s="490"/>
      <c r="L23" s="265"/>
      <c r="M23" s="267" t="s">
        <v>61</v>
      </c>
      <c r="N23" s="266"/>
      <c r="O23" s="487" t="str">
        <f>IF(OR(E23="", G23="", I23=""), "", I23*G23*E23/'Methodology Notes'!$H$18)</f>
        <v/>
      </c>
      <c r="P23" s="422"/>
      <c r="Q23" s="493" t="str">
        <f>IF(OR(E23="", G23="", K23=""),"", K23*G23*E23/'Methodology Notes'!$H$18)</f>
        <v/>
      </c>
      <c r="R23" s="424" t="s">
        <v>61</v>
      </c>
      <c r="S23" s="487" t="str">
        <f t="shared" si="5"/>
        <v/>
      </c>
      <c r="T23" s="422"/>
      <c r="U23" s="493" t="str">
        <f t="shared" si="1"/>
        <v/>
      </c>
      <c r="V23" s="424" t="s">
        <v>61</v>
      </c>
      <c r="W23" s="487" t="str">
        <f t="shared" si="2"/>
        <v/>
      </c>
      <c r="X23" s="422"/>
      <c r="Y23" s="493" t="str">
        <f t="shared" si="0"/>
        <v/>
      </c>
      <c r="Z23" s="424" t="s">
        <v>61</v>
      </c>
      <c r="AA23" s="487" t="str">
        <f t="shared" si="3"/>
        <v/>
      </c>
      <c r="AB23" s="422"/>
      <c r="AC23" s="493" t="str">
        <f t="shared" si="4"/>
        <v/>
      </c>
      <c r="AD23" s="146"/>
      <c r="AE23" s="48"/>
      <c r="AF23" s="5"/>
      <c r="AG23" s="5"/>
      <c r="AH23" s="5"/>
      <c r="AI23" s="5"/>
      <c r="AJ23" s="5"/>
      <c r="AK23" s="1"/>
      <c r="AL23" s="1"/>
      <c r="AM23" s="1"/>
      <c r="AN23" s="1"/>
      <c r="AO23" s="1"/>
      <c r="AP23" s="1"/>
      <c r="AQ23" s="1"/>
      <c r="AR23" s="1"/>
    </row>
    <row r="24" spans="1:44" ht="12" customHeight="1" thickBot="1">
      <c r="A24" s="1"/>
      <c r="B24" s="47"/>
      <c r="C24" s="131"/>
      <c r="D24" s="132"/>
      <c r="E24" s="133"/>
      <c r="F24" s="133"/>
      <c r="G24" s="133"/>
      <c r="H24" s="133"/>
      <c r="I24" s="133"/>
      <c r="J24" s="133"/>
      <c r="K24" s="134"/>
      <c r="L24" s="135"/>
      <c r="M24" s="46"/>
      <c r="N24" s="147"/>
      <c r="O24" s="148"/>
      <c r="P24" s="148"/>
      <c r="Q24" s="149"/>
      <c r="R24" s="393"/>
      <c r="S24" s="148"/>
      <c r="T24" s="148"/>
      <c r="U24" s="149"/>
      <c r="V24" s="150"/>
      <c r="W24" s="148"/>
      <c r="X24" s="148"/>
      <c r="Y24" s="149"/>
      <c r="Z24" s="150"/>
      <c r="AA24" s="148"/>
      <c r="AB24" s="148"/>
      <c r="AC24" s="149"/>
      <c r="AD24" s="151"/>
      <c r="AE24" s="48"/>
      <c r="AF24" s="5"/>
      <c r="AG24" s="5"/>
      <c r="AH24" s="5"/>
      <c r="AI24" s="5"/>
      <c r="AJ24" s="5"/>
      <c r="AK24" s="1"/>
      <c r="AL24" s="1"/>
      <c r="AM24" s="1"/>
      <c r="AN24" s="1"/>
      <c r="AO24" s="1"/>
      <c r="AP24" s="1"/>
      <c r="AQ24" s="1"/>
      <c r="AR24" s="1"/>
    </row>
    <row r="25" spans="1:44" ht="21.75" customHeight="1">
      <c r="A25" s="1"/>
      <c r="B25" s="47"/>
      <c r="C25" s="21"/>
      <c r="D25" s="35"/>
      <c r="E25" s="15"/>
      <c r="F25" s="15"/>
      <c r="G25" s="15"/>
      <c r="H25" s="15"/>
      <c r="I25" s="15"/>
      <c r="J25" s="15"/>
      <c r="K25" s="15"/>
      <c r="L25" s="15"/>
      <c r="M25" s="6"/>
      <c r="N25" s="6"/>
      <c r="O25" s="6"/>
      <c r="P25" s="21"/>
      <c r="Q25" s="15"/>
      <c r="R25" s="6"/>
      <c r="S25" s="6"/>
      <c r="T25" s="21"/>
      <c r="U25" s="15"/>
      <c r="V25" s="15"/>
      <c r="W25" s="15"/>
      <c r="X25" s="15"/>
      <c r="Y25" s="15"/>
      <c r="Z25" s="15"/>
      <c r="AA25" s="15"/>
      <c r="AB25" s="15"/>
      <c r="AC25" s="15"/>
      <c r="AD25" s="15"/>
      <c r="AE25" s="48"/>
      <c r="AF25" s="5"/>
      <c r="AG25" s="5"/>
      <c r="AH25" s="5"/>
      <c r="AI25" s="5"/>
      <c r="AJ25" s="5"/>
      <c r="AK25" s="1"/>
      <c r="AL25" s="1"/>
      <c r="AM25" s="1"/>
      <c r="AN25" s="1"/>
      <c r="AO25" s="1"/>
      <c r="AP25" s="1"/>
      <c r="AQ25" s="1"/>
      <c r="AR25" s="1"/>
    </row>
    <row r="26" spans="1:44" ht="30.75" customHeight="1" thickBot="1">
      <c r="A26" s="1"/>
      <c r="B26" s="47"/>
      <c r="C26" s="21"/>
      <c r="D26" s="955" t="s">
        <v>73</v>
      </c>
      <c r="E26" s="955"/>
      <c r="F26" s="955"/>
      <c r="G26" s="955"/>
      <c r="H26" s="955"/>
      <c r="I26" s="955"/>
      <c r="J26" s="955"/>
      <c r="K26" s="955"/>
      <c r="L26" s="955"/>
      <c r="M26" s="955"/>
      <c r="N26" s="955"/>
      <c r="O26" s="955"/>
      <c r="P26" s="955"/>
      <c r="Q26" s="955"/>
      <c r="R26" s="955"/>
      <c r="S26" s="955"/>
      <c r="T26" s="955"/>
      <c r="U26" s="955"/>
      <c r="V26" s="955"/>
      <c r="W26" s="955"/>
      <c r="X26" s="45"/>
      <c r="Y26" s="45"/>
      <c r="Z26" s="45"/>
      <c r="AA26" s="45"/>
      <c r="AB26" s="45"/>
      <c r="AC26" s="45"/>
      <c r="AD26" s="15"/>
      <c r="AE26" s="48"/>
      <c r="AF26" s="5"/>
      <c r="AG26" s="5"/>
      <c r="AH26" s="5"/>
      <c r="AI26" s="5"/>
      <c r="AJ26" s="5"/>
      <c r="AK26" s="1"/>
      <c r="AL26" s="1"/>
      <c r="AM26" s="1"/>
      <c r="AN26" s="1"/>
      <c r="AO26" s="1"/>
      <c r="AP26" s="1"/>
      <c r="AQ26" s="1"/>
      <c r="AR26" s="1"/>
    </row>
    <row r="27" spans="1:44" ht="57.75" customHeight="1" thickTop="1" thickBot="1">
      <c r="A27" s="1"/>
      <c r="B27" s="47"/>
      <c r="C27" s="21"/>
      <c r="D27" s="983" t="s">
        <v>64</v>
      </c>
      <c r="E27" s="984"/>
      <c r="F27" s="985"/>
      <c r="G27" s="985"/>
      <c r="H27" s="964" t="s">
        <v>125</v>
      </c>
      <c r="I27" s="966"/>
      <c r="J27" s="966"/>
      <c r="K27" s="966"/>
      <c r="L27" s="259"/>
      <c r="M27" s="964" t="s">
        <v>110</v>
      </c>
      <c r="N27" s="965"/>
      <c r="O27" s="965"/>
      <c r="P27" s="260"/>
      <c r="Q27" s="64"/>
      <c r="R27" s="21"/>
      <c r="S27" s="21"/>
      <c r="T27" s="8"/>
      <c r="U27" s="21"/>
      <c r="V27" s="21"/>
      <c r="W27" s="21"/>
      <c r="X27" s="21"/>
      <c r="Y27" s="21"/>
      <c r="Z27" s="21"/>
      <c r="AA27" s="21"/>
      <c r="AB27" s="21"/>
      <c r="AC27" s="21"/>
      <c r="AD27" s="21"/>
      <c r="AE27" s="51"/>
      <c r="AF27" s="1"/>
      <c r="AG27" s="1"/>
      <c r="AH27" s="1"/>
      <c r="AI27" s="1"/>
      <c r="AJ27" s="3"/>
      <c r="AK27" s="1"/>
      <c r="AL27" s="1"/>
      <c r="AM27" s="1"/>
      <c r="AN27" s="1"/>
      <c r="AO27" s="1"/>
      <c r="AP27" s="1"/>
      <c r="AQ27" s="1"/>
      <c r="AR27" s="1"/>
    </row>
    <row r="28" spans="1:44" ht="45.75" customHeight="1" thickTop="1" thickBot="1">
      <c r="A28" s="1"/>
      <c r="B28" s="47"/>
      <c r="C28" s="21"/>
      <c r="D28" s="981" t="s">
        <v>325</v>
      </c>
      <c r="E28" s="982"/>
      <c r="F28" s="982"/>
      <c r="G28" s="14"/>
      <c r="H28" s="967" t="str">
        <f>IF(AND(W14="",W15="",W16="",W17="",W18="",W19="",W20="",W21="",W22="", W23=""),"",SUM(W14:W23))</f>
        <v/>
      </c>
      <c r="I28" s="970"/>
      <c r="J28" s="970"/>
      <c r="K28" s="971"/>
      <c r="L28" s="155"/>
      <c r="M28" s="967" t="str">
        <f>IF(AND(AA14="",AA15="",AA16="",AA17="",AA18="",AA19="",AA20="",AA21="",AA22="", AA23=""),"",SUM(AA14:AA23))</f>
        <v/>
      </c>
      <c r="N28" s="968"/>
      <c r="O28" s="969"/>
      <c r="P28" s="258"/>
      <c r="Q28" s="261"/>
      <c r="R28" s="392"/>
      <c r="S28" s="392"/>
      <c r="T28" s="394"/>
      <c r="U28" s="392"/>
      <c r="V28" s="21"/>
      <c r="W28" s="21"/>
      <c r="X28" s="21"/>
      <c r="Y28" s="21"/>
      <c r="Z28" s="21"/>
      <c r="AA28" s="21"/>
      <c r="AB28" s="21"/>
      <c r="AC28" s="21"/>
      <c r="AD28" s="21"/>
      <c r="AE28" s="51"/>
      <c r="AF28" s="1"/>
      <c r="AG28" s="1"/>
      <c r="AH28" s="1"/>
      <c r="AI28" s="1"/>
      <c r="AJ28" s="3"/>
      <c r="AK28" s="1"/>
      <c r="AL28" s="1"/>
      <c r="AM28" s="1"/>
      <c r="AN28" s="1"/>
      <c r="AO28" s="1"/>
      <c r="AP28" s="1"/>
      <c r="AQ28" s="1"/>
      <c r="AR28" s="1"/>
    </row>
    <row r="29" spans="1:44" ht="17.25" customHeight="1" thickTop="1" thickBot="1">
      <c r="A29" s="1"/>
      <c r="B29" s="47"/>
      <c r="C29" s="21"/>
      <c r="D29" s="152"/>
      <c r="E29" s="153"/>
      <c r="F29" s="83"/>
      <c r="G29" s="14"/>
      <c r="H29" s="317"/>
      <c r="I29" s="317"/>
      <c r="J29" s="318"/>
      <c r="K29" s="319"/>
      <c r="L29" s="320"/>
      <c r="M29" s="321"/>
      <c r="N29" s="321"/>
      <c r="O29" s="40"/>
      <c r="P29" s="8"/>
      <c r="Q29" s="51"/>
      <c r="R29" s="321"/>
      <c r="S29" s="40"/>
      <c r="T29" s="8"/>
      <c r="U29" s="21"/>
      <c r="V29" s="21"/>
      <c r="W29" s="21"/>
      <c r="X29" s="21"/>
      <c r="Y29" s="21"/>
      <c r="Z29" s="21"/>
      <c r="AA29" s="21"/>
      <c r="AB29" s="21"/>
      <c r="AC29" s="21"/>
      <c r="AD29" s="21"/>
      <c r="AE29" s="51"/>
      <c r="AF29" s="1"/>
      <c r="AG29" s="1"/>
      <c r="AH29" s="1"/>
      <c r="AI29" s="1"/>
      <c r="AJ29" s="3"/>
      <c r="AK29" s="1"/>
      <c r="AL29" s="1"/>
      <c r="AM29" s="1"/>
      <c r="AN29" s="1"/>
      <c r="AO29" s="1"/>
      <c r="AP29" s="1"/>
      <c r="AQ29" s="1"/>
      <c r="AR29" s="1"/>
    </row>
    <row r="30" spans="1:44" ht="45.75" customHeight="1" thickTop="1" thickBot="1">
      <c r="A30" s="1"/>
      <c r="B30" s="47"/>
      <c r="C30" s="21"/>
      <c r="D30" s="986" t="s">
        <v>326</v>
      </c>
      <c r="E30" s="987"/>
      <c r="F30" s="988"/>
      <c r="G30" s="989"/>
      <c r="H30" s="972" t="str">
        <f>IF(AND(Y14="",Y15="",Y16="",Y17="",Y18="",Y19="",Y20="",Y21="",Y22="", Y23=""),"",SUM(Y14:Y23))</f>
        <v/>
      </c>
      <c r="I30" s="973"/>
      <c r="J30" s="975"/>
      <c r="K30" s="976"/>
      <c r="L30" s="322"/>
      <c r="M30" s="972" t="str">
        <f>IF(AND(AC14="",AC15="",AC16="",AC17="",AC18="",AC19="",AC20="",AC21="",AC22="",AC23=""),"",SUM(AC14:AC23))</f>
        <v/>
      </c>
      <c r="N30" s="973"/>
      <c r="O30" s="974"/>
      <c r="P30" s="8"/>
      <c r="Q30" s="51"/>
      <c r="R30" s="21"/>
      <c r="S30" s="21"/>
      <c r="T30" s="8"/>
      <c r="U30" s="21"/>
      <c r="V30" s="21"/>
      <c r="W30" s="21"/>
      <c r="X30" s="21"/>
      <c r="Y30" s="21"/>
      <c r="Z30" s="21"/>
      <c r="AA30" s="21"/>
      <c r="AB30" s="21"/>
      <c r="AC30" s="21"/>
      <c r="AD30" s="21"/>
      <c r="AE30" s="51"/>
      <c r="AF30" s="1"/>
      <c r="AG30" s="1"/>
      <c r="AH30" s="1"/>
      <c r="AI30" s="1"/>
      <c r="AJ30" s="3"/>
      <c r="AK30" s="1"/>
      <c r="AL30" s="1"/>
      <c r="AM30" s="1"/>
      <c r="AN30" s="1"/>
      <c r="AO30" s="1"/>
      <c r="AP30" s="1"/>
      <c r="AQ30" s="1"/>
      <c r="AR30" s="1"/>
    </row>
    <row r="31" spans="1:44" ht="20.25" customHeight="1" thickTop="1" thickBot="1">
      <c r="A31" s="1"/>
      <c r="B31" s="47"/>
      <c r="C31" s="21"/>
      <c r="D31" s="152"/>
      <c r="E31" s="153"/>
      <c r="F31" s="83"/>
      <c r="G31" s="14"/>
      <c r="H31" s="231"/>
      <c r="I31" s="231"/>
      <c r="J31" s="232"/>
      <c r="K31" s="262"/>
      <c r="L31" s="233"/>
      <c r="M31" s="234"/>
      <c r="N31" s="234"/>
      <c r="O31" s="40"/>
      <c r="P31" s="8"/>
      <c r="Q31" s="51"/>
      <c r="R31" s="234"/>
      <c r="S31" s="40"/>
      <c r="T31" s="8"/>
      <c r="U31" s="21"/>
      <c r="V31" s="21"/>
      <c r="W31" s="21"/>
      <c r="X31" s="21"/>
      <c r="Y31" s="21"/>
      <c r="Z31" s="21"/>
      <c r="AA31" s="21"/>
      <c r="AB31" s="21"/>
      <c r="AC31" s="21"/>
      <c r="AD31" s="21"/>
      <c r="AE31" s="51"/>
      <c r="AF31" s="1"/>
      <c r="AG31" s="1"/>
      <c r="AH31" s="1"/>
      <c r="AI31" s="1"/>
      <c r="AJ31" s="3"/>
      <c r="AK31" s="1"/>
      <c r="AL31" s="1"/>
      <c r="AM31" s="1"/>
      <c r="AN31" s="1"/>
      <c r="AO31" s="1"/>
      <c r="AP31" s="1"/>
      <c r="AQ31" s="1"/>
      <c r="AR31" s="1"/>
    </row>
    <row r="32" spans="1:44" ht="44.25" customHeight="1" thickTop="1" thickBot="1">
      <c r="A32" s="1"/>
      <c r="B32" s="47"/>
      <c r="C32" s="21"/>
      <c r="D32" s="977" t="s">
        <v>72</v>
      </c>
      <c r="E32" s="978"/>
      <c r="F32" s="979"/>
      <c r="G32" s="980"/>
      <c r="H32" s="959" t="str">
        <f>IF(OR(H28="", H30=""),"",H28-H30)</f>
        <v/>
      </c>
      <c r="I32" s="960"/>
      <c r="J32" s="960"/>
      <c r="K32" s="961"/>
      <c r="L32" s="257"/>
      <c r="M32" s="959" t="str">
        <f>IF(OR(M28="", M30=""),"",M28-M30)</f>
        <v/>
      </c>
      <c r="N32" s="960"/>
      <c r="O32" s="961"/>
      <c r="P32" s="8"/>
      <c r="Q32" s="51"/>
      <c r="R32" s="21"/>
      <c r="S32" s="21"/>
      <c r="T32" s="8"/>
      <c r="U32" s="21"/>
      <c r="V32" s="21"/>
      <c r="W32" s="21"/>
      <c r="X32" s="21"/>
      <c r="Y32" s="21"/>
      <c r="Z32" s="21"/>
      <c r="AA32" s="21"/>
      <c r="AB32" s="21"/>
      <c r="AC32" s="21"/>
      <c r="AD32" s="21"/>
      <c r="AE32" s="51"/>
      <c r="AF32" s="1"/>
      <c r="AG32" s="1"/>
      <c r="AH32" s="1"/>
      <c r="AI32" s="1"/>
      <c r="AJ32" s="3"/>
      <c r="AK32" s="1"/>
      <c r="AL32" s="1"/>
      <c r="AM32" s="1"/>
      <c r="AN32" s="1"/>
      <c r="AO32" s="1"/>
      <c r="AP32" s="1"/>
      <c r="AQ32" s="1"/>
      <c r="AR32" s="1"/>
    </row>
    <row r="33" spans="1:44" ht="13.5" customHeight="1" thickTop="1" thickBot="1">
      <c r="A33" s="1"/>
      <c r="B33" s="47"/>
      <c r="C33" s="21"/>
      <c r="D33" s="29"/>
      <c r="E33" s="30"/>
      <c r="F33" s="30"/>
      <c r="G33" s="30"/>
      <c r="H33" s="54"/>
      <c r="I33" s="54"/>
      <c r="J33" s="54"/>
      <c r="K33" s="54"/>
      <c r="L33" s="54"/>
      <c r="M33" s="316"/>
      <c r="N33" s="54"/>
      <c r="O33" s="54"/>
      <c r="P33" s="54"/>
      <c r="Q33" s="65"/>
      <c r="R33" s="395"/>
      <c r="S33" s="8"/>
      <c r="T33" s="8"/>
      <c r="U33" s="21"/>
      <c r="V33" s="21"/>
      <c r="W33" s="21"/>
      <c r="X33" s="21"/>
      <c r="Y33" s="21"/>
      <c r="Z33" s="21"/>
      <c r="AA33" s="21"/>
      <c r="AB33" s="21"/>
      <c r="AC33" s="21"/>
      <c r="AD33" s="21"/>
      <c r="AE33" s="51"/>
      <c r="AF33" s="1"/>
      <c r="AG33" s="1"/>
      <c r="AH33" s="1"/>
      <c r="AI33" s="1"/>
      <c r="AJ33" s="3"/>
      <c r="AK33" s="1"/>
      <c r="AL33" s="1"/>
      <c r="AM33" s="1"/>
      <c r="AN33" s="1"/>
      <c r="AO33" s="1"/>
      <c r="AP33" s="1"/>
      <c r="AQ33" s="1"/>
      <c r="AR33" s="1"/>
    </row>
    <row r="34" spans="1:44" ht="13.5" customHeight="1" thickTop="1" thickBot="1">
      <c r="A34" s="1"/>
      <c r="B34" s="52"/>
      <c r="C34" s="53"/>
      <c r="D34" s="53"/>
      <c r="E34" s="53"/>
      <c r="F34" s="53"/>
      <c r="G34" s="53"/>
      <c r="H34" s="53"/>
      <c r="I34" s="53"/>
      <c r="J34" s="53"/>
      <c r="K34" s="53"/>
      <c r="L34" s="53"/>
      <c r="M34" s="53"/>
      <c r="N34" s="53"/>
      <c r="O34" s="53"/>
      <c r="P34" s="53"/>
      <c r="Q34" s="53"/>
      <c r="R34" s="53"/>
      <c r="S34" s="53"/>
      <c r="T34" s="53"/>
      <c r="U34" s="53"/>
      <c r="V34" s="54"/>
      <c r="W34" s="53"/>
      <c r="X34" s="53"/>
      <c r="Y34" s="53"/>
      <c r="Z34" s="53"/>
      <c r="AA34" s="53"/>
      <c r="AB34" s="53"/>
      <c r="AC34" s="53"/>
      <c r="AD34" s="53"/>
      <c r="AE34" s="55"/>
      <c r="AF34" s="4"/>
      <c r="AG34" s="4"/>
      <c r="AH34" s="4"/>
      <c r="AI34" s="4"/>
      <c r="AJ34" s="3"/>
      <c r="AK34" s="1"/>
      <c r="AL34" s="1"/>
      <c r="AM34" s="1"/>
      <c r="AN34" s="1"/>
      <c r="AO34" s="1"/>
      <c r="AP34" s="1"/>
      <c r="AQ34" s="1"/>
      <c r="AR34" s="1"/>
    </row>
    <row r="35" spans="1:44" ht="15.75" thickTop="1">
      <c r="A35" s="1"/>
      <c r="B35" s="1"/>
      <c r="C35" s="1"/>
      <c r="D35" s="1"/>
      <c r="E35" s="1"/>
      <c r="F35" s="1"/>
      <c r="G35" s="1"/>
      <c r="H35" s="1"/>
      <c r="I35" s="1"/>
      <c r="J35" s="1"/>
      <c r="K35" s="1"/>
      <c r="L35" s="1"/>
      <c r="M35" s="1"/>
      <c r="N35" s="1"/>
      <c r="O35" s="1"/>
      <c r="P35" s="1"/>
      <c r="Q35" s="1"/>
      <c r="R35" s="1"/>
      <c r="S35" s="1"/>
      <c r="T35" s="1"/>
      <c r="U35" s="1"/>
      <c r="V35" s="4"/>
      <c r="W35" s="4"/>
      <c r="X35" s="4"/>
      <c r="Y35" s="4"/>
      <c r="Z35" s="4"/>
      <c r="AA35" s="4"/>
      <c r="AB35" s="4"/>
      <c r="AC35" s="4"/>
      <c r="AD35" s="4"/>
      <c r="AE35" s="4"/>
      <c r="AF35" s="4"/>
      <c r="AG35" s="4"/>
      <c r="AH35" s="4"/>
      <c r="AI35" s="4"/>
      <c r="AJ35" s="3"/>
      <c r="AK35" s="1"/>
      <c r="AL35" s="1"/>
      <c r="AM35" s="1"/>
      <c r="AN35" s="1"/>
      <c r="AO35" s="1"/>
      <c r="AP35" s="1"/>
      <c r="AQ35" s="1"/>
      <c r="AR35" s="1"/>
    </row>
    <row r="36" spans="1:44" ht="15">
      <c r="A36" s="1"/>
      <c r="B36" s="338" t="s">
        <v>313</v>
      </c>
      <c r="C36" s="1"/>
      <c r="D36" s="1"/>
      <c r="E36" s="1"/>
      <c r="F36" s="1"/>
      <c r="G36" s="1"/>
      <c r="H36" s="1"/>
      <c r="I36" s="1"/>
      <c r="J36" s="1"/>
      <c r="K36" s="1"/>
      <c r="L36" s="1"/>
      <c r="M36" s="1"/>
      <c r="N36" s="1"/>
      <c r="O36" s="1"/>
      <c r="P36" s="1"/>
      <c r="Q36" s="1"/>
      <c r="R36" s="1"/>
      <c r="S36" s="1"/>
      <c r="T36" s="1"/>
      <c r="U36" s="1"/>
      <c r="V36" s="4"/>
      <c r="W36" s="4"/>
      <c r="X36" s="4"/>
      <c r="Y36" s="4"/>
      <c r="Z36" s="4"/>
      <c r="AA36" s="4"/>
      <c r="AB36" s="4"/>
      <c r="AC36" s="4"/>
      <c r="AD36" s="4"/>
      <c r="AE36" s="4"/>
      <c r="AF36" s="4"/>
      <c r="AG36" s="4"/>
      <c r="AH36" s="4"/>
      <c r="AI36" s="4"/>
      <c r="AJ36" s="3"/>
      <c r="AK36" s="1"/>
      <c r="AL36" s="1"/>
      <c r="AM36" s="1"/>
      <c r="AN36" s="1"/>
      <c r="AO36" s="1"/>
      <c r="AP36" s="1"/>
      <c r="AQ36" s="1"/>
      <c r="AR36" s="1"/>
    </row>
    <row r="37" spans="1:44" ht="15">
      <c r="A37" s="1"/>
      <c r="B37" s="338" t="s">
        <v>312</v>
      </c>
      <c r="C37" s="1"/>
      <c r="D37" s="1"/>
      <c r="E37" s="1"/>
      <c r="F37" s="1"/>
      <c r="G37" s="1"/>
      <c r="H37" s="1"/>
      <c r="I37" s="1"/>
      <c r="J37" s="1"/>
      <c r="K37" s="1"/>
      <c r="L37" s="1"/>
      <c r="M37" s="1"/>
      <c r="N37" s="1"/>
      <c r="O37" s="1"/>
      <c r="P37" s="1"/>
      <c r="Q37" s="1"/>
      <c r="R37" s="1"/>
      <c r="S37" s="1"/>
      <c r="T37" s="1"/>
      <c r="U37" s="1"/>
      <c r="V37" s="4"/>
      <c r="W37" s="4"/>
      <c r="X37" s="4"/>
      <c r="Y37" s="4"/>
      <c r="Z37" s="4"/>
      <c r="AA37" s="4"/>
      <c r="AB37" s="4"/>
      <c r="AC37" s="4"/>
      <c r="AD37" s="4"/>
      <c r="AE37" s="4"/>
      <c r="AF37" s="4"/>
      <c r="AG37" s="4"/>
      <c r="AH37" s="4"/>
      <c r="AI37" s="4"/>
      <c r="AJ37" s="3"/>
      <c r="AK37" s="1"/>
      <c r="AL37" s="1"/>
      <c r="AM37" s="1"/>
      <c r="AN37" s="1"/>
      <c r="AO37" s="1"/>
      <c r="AP37" s="1"/>
      <c r="AQ37" s="1"/>
      <c r="AR37" s="1"/>
    </row>
    <row r="38" spans="1:44" ht="15">
      <c r="A38" s="1"/>
      <c r="B38" s="1"/>
      <c r="C38" s="1"/>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3"/>
      <c r="AK38" s="1"/>
      <c r="AL38" s="1"/>
      <c r="AM38" s="1"/>
      <c r="AN38" s="1"/>
      <c r="AO38" s="1"/>
      <c r="AP38" s="1"/>
      <c r="AQ38" s="1"/>
      <c r="AR38" s="1"/>
    </row>
    <row r="39" spans="1:44" ht="15">
      <c r="A39" s="1"/>
      <c r="B39" s="1"/>
      <c r="C39" s="1"/>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3"/>
      <c r="AK39" s="1"/>
      <c r="AL39" s="1"/>
      <c r="AM39" s="1"/>
      <c r="AN39" s="1"/>
      <c r="AO39" s="1"/>
      <c r="AP39" s="1"/>
      <c r="AQ39" s="1"/>
      <c r="AR39" s="1"/>
    </row>
    <row r="40" spans="1:44" ht="15">
      <c r="A40" s="1"/>
      <c r="B40" s="1"/>
      <c r="C40" s="1"/>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3"/>
      <c r="AK40" s="1"/>
      <c r="AL40" s="1"/>
      <c r="AM40" s="1"/>
      <c r="AN40" s="1"/>
      <c r="AO40" s="1"/>
      <c r="AP40" s="1"/>
      <c r="AQ40" s="1"/>
      <c r="AR40" s="1"/>
    </row>
    <row r="41" spans="1:44" ht="15">
      <c r="A41" s="1"/>
      <c r="B41" s="1"/>
      <c r="C41" s="1"/>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3"/>
      <c r="AK41" s="1"/>
      <c r="AL41" s="1"/>
      <c r="AM41" s="1"/>
      <c r="AN41" s="1"/>
      <c r="AO41" s="1"/>
      <c r="AP41" s="1"/>
      <c r="AQ41" s="1"/>
      <c r="AR41" s="1"/>
    </row>
    <row r="42" spans="1:44" ht="15">
      <c r="A42" s="1"/>
      <c r="B42" s="1"/>
      <c r="C42" s="1"/>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3"/>
      <c r="AK42" s="1"/>
      <c r="AL42" s="1"/>
      <c r="AM42" s="1"/>
      <c r="AN42" s="1"/>
      <c r="AO42" s="1"/>
      <c r="AP42" s="1"/>
      <c r="AQ42" s="1"/>
      <c r="AR42" s="1"/>
    </row>
    <row r="43" spans="1:44" ht="15">
      <c r="A43" s="1"/>
      <c r="B43" s="1"/>
      <c r="C43" s="1"/>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3"/>
      <c r="AK43" s="1"/>
      <c r="AL43" s="1"/>
      <c r="AM43" s="1"/>
      <c r="AN43" s="1"/>
      <c r="AO43" s="1"/>
      <c r="AP43" s="1"/>
      <c r="AQ43" s="1"/>
      <c r="AR43" s="1"/>
    </row>
    <row r="44" spans="1:44" ht="15">
      <c r="A44" s="1"/>
      <c r="B44" s="1"/>
      <c r="C44" s="1"/>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3"/>
      <c r="AK44" s="1"/>
      <c r="AL44" s="1"/>
      <c r="AM44" s="1"/>
      <c r="AN44" s="1"/>
      <c r="AO44" s="1"/>
      <c r="AP44" s="1"/>
      <c r="AQ44" s="1"/>
      <c r="AR44" s="1"/>
    </row>
    <row r="45" spans="1:44" ht="15">
      <c r="A45" s="1"/>
      <c r="B45" s="1"/>
      <c r="C45" s="1"/>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3"/>
      <c r="AK45" s="1"/>
      <c r="AL45" s="1"/>
      <c r="AM45" s="1"/>
      <c r="AN45" s="1"/>
      <c r="AO45" s="1"/>
      <c r="AP45" s="1"/>
      <c r="AQ45" s="1"/>
      <c r="AR45" s="1"/>
    </row>
    <row r="46" spans="1:44" ht="15">
      <c r="A46" s="1"/>
      <c r="B46" s="1"/>
      <c r="C46" s="1"/>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3"/>
      <c r="AK46" s="1"/>
      <c r="AL46" s="1"/>
      <c r="AM46" s="1"/>
      <c r="AN46" s="1"/>
      <c r="AO46" s="1"/>
      <c r="AP46" s="1"/>
      <c r="AQ46" s="1"/>
      <c r="AR46" s="1"/>
    </row>
    <row r="47" spans="1:44">
      <c r="A47" s="1"/>
      <c r="B47" s="1"/>
      <c r="C47" s="1"/>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1"/>
      <c r="AL47" s="1"/>
      <c r="AM47" s="1"/>
      <c r="AN47" s="1"/>
      <c r="AO47" s="1"/>
      <c r="AP47" s="1"/>
      <c r="AQ47" s="1"/>
      <c r="AR47" s="1"/>
    </row>
    <row r="48" spans="1:44">
      <c r="A48" s="1"/>
      <c r="B48" s="1"/>
      <c r="C48" s="1"/>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1"/>
      <c r="AL48" s="1"/>
      <c r="AM48" s="1"/>
      <c r="AN48" s="1"/>
      <c r="AO48" s="1"/>
      <c r="AP48" s="1"/>
      <c r="AQ48" s="1"/>
      <c r="AR48" s="1"/>
    </row>
    <row r="49" spans="1:4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row>
    <row r="50" spans="1:4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row>
    <row r="51" spans="1:4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row>
    <row r="52" spans="1:4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row>
    <row r="53" spans="1:4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row>
    <row r="54" spans="1:44" hidden="1"/>
    <row r="55" spans="1:44" hidden="1"/>
    <row r="56" spans="1:44" hidden="1"/>
    <row r="57" spans="1:44" hidden="1"/>
    <row r="58" spans="1:44" hidden="1"/>
    <row r="59" spans="1:44" hidden="1"/>
    <row r="60" spans="1:44" hidden="1"/>
    <row r="61" spans="1:44" hidden="1"/>
    <row r="62" spans="1:44" hidden="1"/>
    <row r="63" spans="1:44" hidden="1"/>
    <row r="64" spans="1:4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sheetData>
  <sheetProtection sheet="1" objects="1" scenarios="1"/>
  <mergeCells count="31">
    <mergeCell ref="H32:K32"/>
    <mergeCell ref="D12:D13"/>
    <mergeCell ref="E12:E13"/>
    <mergeCell ref="D26:W26"/>
    <mergeCell ref="M32:O32"/>
    <mergeCell ref="M27:O27"/>
    <mergeCell ref="H27:K27"/>
    <mergeCell ref="M28:O28"/>
    <mergeCell ref="H28:K28"/>
    <mergeCell ref="M30:O30"/>
    <mergeCell ref="H30:K30"/>
    <mergeCell ref="D32:G32"/>
    <mergeCell ref="D28:F28"/>
    <mergeCell ref="D27:G27"/>
    <mergeCell ref="D30:G30"/>
    <mergeCell ref="U2:AC2"/>
    <mergeCell ref="S12:U12"/>
    <mergeCell ref="W12:Y12"/>
    <mergeCell ref="H5:M6"/>
    <mergeCell ref="AA12:AC12"/>
    <mergeCell ref="O12:Q12"/>
    <mergeCell ref="D3:AC3"/>
    <mergeCell ref="V4:Y4"/>
    <mergeCell ref="P4:S4"/>
    <mergeCell ref="D5:G6"/>
    <mergeCell ref="Q8:R8"/>
    <mergeCell ref="N5:V6"/>
    <mergeCell ref="D10:AC10"/>
    <mergeCell ref="W5:AC8"/>
    <mergeCell ref="I12:K12"/>
    <mergeCell ref="G12:G13"/>
  </mergeCells>
  <phoneticPr fontId="0" type="noConversion"/>
  <conditionalFormatting sqref="Q8">
    <cfRule type="expression" dxfId="2" priority="2" stopIfTrue="1">
      <formula>$AA$10=2</formula>
    </cfRule>
  </conditionalFormatting>
  <pageMargins left="0.18" right="0.2" top="0.36" bottom="0.24" header="0.25" footer="0.19"/>
  <pageSetup scale="78" orientation="portrait" r:id="rId1"/>
  <headerFooter alignWithMargins="0">
    <oddFooter>&amp;A</oddFooter>
  </headerFooter>
  <colBreaks count="1" manualBreakCount="1">
    <brk id="31" max="30" man="1"/>
  </colBreaks>
  <drawing r:id="rId2"/>
  <legacyDrawingHF r:id="rId3"/>
</worksheet>
</file>

<file path=xl/worksheets/sheet4.xml><?xml version="1.0" encoding="utf-8"?>
<worksheet xmlns="http://schemas.openxmlformats.org/spreadsheetml/2006/main" xmlns:r="http://schemas.openxmlformats.org/officeDocument/2006/relationships">
  <sheetPr codeName="Sheet3">
    <pageSetUpPr fitToPage="1"/>
  </sheetPr>
  <dimension ref="A1:FN220"/>
  <sheetViews>
    <sheetView topLeftCell="A10" zoomScaleNormal="100" zoomScaleSheetLayoutView="70" workbookViewId="0">
      <selection activeCell="I25" sqref="I25"/>
    </sheetView>
  </sheetViews>
  <sheetFormatPr defaultColWidth="0" defaultRowHeight="15" zeroHeight="1"/>
  <cols>
    <col min="1" max="1" width="1.28515625" style="468" customWidth="1"/>
    <col min="2" max="2" width="2" style="468" customWidth="1"/>
    <col min="3" max="3" width="1.28515625" style="468" customWidth="1"/>
    <col min="4" max="4" width="19.7109375" style="468" customWidth="1"/>
    <col min="5" max="5" width="7.42578125" style="468" customWidth="1"/>
    <col min="6" max="6" width="0.85546875" style="468" customWidth="1"/>
    <col min="7" max="7" width="12.5703125" style="468" bestFit="1" customWidth="1"/>
    <col min="8" max="8" width="0.7109375" style="468" customWidth="1"/>
    <col min="9" max="9" width="8.140625" style="468" customWidth="1"/>
    <col min="10" max="10" width="1.85546875" style="468" customWidth="1"/>
    <col min="11" max="11" width="5.7109375" style="468" customWidth="1"/>
    <col min="12" max="12" width="1.7109375" style="468" customWidth="1"/>
    <col min="13" max="13" width="7.7109375" style="468" customWidth="1"/>
    <col min="14" max="14" width="1" style="468" customWidth="1"/>
    <col min="15" max="15" width="7.7109375" style="468" customWidth="1"/>
    <col min="16" max="16" width="5" style="468" customWidth="1"/>
    <col min="17" max="17" width="7.7109375" style="468" customWidth="1"/>
    <col min="18" max="18" width="0.7109375" style="468" customWidth="1"/>
    <col min="19" max="19" width="7.85546875" style="468" customWidth="1"/>
    <col min="20" max="20" width="3.42578125" style="468" customWidth="1"/>
    <col min="21" max="21" width="7.5703125" style="468" customWidth="1"/>
    <col min="22" max="22" width="0.7109375" style="468" customWidth="1"/>
    <col min="23" max="23" width="7.85546875" style="468" customWidth="1"/>
    <col min="24" max="24" width="3.42578125" style="468" customWidth="1"/>
    <col min="25" max="25" width="7.7109375" style="468" customWidth="1"/>
    <col min="26" max="26" width="0.85546875" style="468" customWidth="1"/>
    <col min="27" max="27" width="8" style="468" customWidth="1"/>
    <col min="28" max="28" width="1.42578125" style="468" customWidth="1"/>
    <col min="29" max="29" width="2.140625" style="468" customWidth="1"/>
    <col min="30" max="30" width="4" style="468" customWidth="1"/>
    <col min="31" max="31" width="9.140625" style="468" customWidth="1"/>
    <col min="32" max="32" width="6" style="468" customWidth="1"/>
    <col min="33" max="33" width="9.140625" style="468" hidden="1" customWidth="1"/>
    <col min="34" max="34" width="6.7109375" style="468" hidden="1" customWidth="1"/>
    <col min="35" max="35" width="9.140625" style="468" customWidth="1"/>
    <col min="36" max="36" width="5.140625" style="468" customWidth="1"/>
    <col min="37" max="37" width="9.140625" style="468" customWidth="1"/>
    <col min="38" max="38" width="5" style="468" customWidth="1"/>
    <col min="39" max="44" width="9.140625" style="468" customWidth="1"/>
    <col min="45" max="46" width="9.140625" style="468" hidden="1" customWidth="1"/>
    <col min="47" max="47" width="13.28515625" style="468" hidden="1" customWidth="1"/>
    <col min="48" max="170" width="0" style="468" hidden="1" customWidth="1"/>
    <col min="171" max="16384" width="9.140625" style="468" hidden="1"/>
  </cols>
  <sheetData>
    <row r="1" spans="1:44" ht="6.75" customHeight="1" thickBot="1">
      <c r="A1" s="628"/>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row>
    <row r="2" spans="1:44" s="466" customFormat="1" ht="31.5" customHeight="1" thickTop="1" thickBot="1">
      <c r="A2" s="1"/>
      <c r="B2" s="768"/>
      <c r="C2" s="769"/>
      <c r="D2" s="803" t="s">
        <v>27</v>
      </c>
      <c r="E2" s="771"/>
      <c r="F2" s="771"/>
      <c r="G2" s="771"/>
      <c r="H2" s="771"/>
      <c r="I2" s="771"/>
      <c r="J2" s="771"/>
      <c r="K2" s="771"/>
      <c r="L2" s="771"/>
      <c r="M2" s="772"/>
      <c r="N2" s="771"/>
      <c r="O2" s="773"/>
      <c r="P2" s="773"/>
      <c r="Q2" s="773"/>
      <c r="R2" s="771"/>
      <c r="S2" s="936" t="str">
        <f>IF(Welcome!E20="", "", Welcome!E20)</f>
        <v/>
      </c>
      <c r="T2" s="990"/>
      <c r="U2" s="990"/>
      <c r="V2" s="990"/>
      <c r="W2" s="990"/>
      <c r="X2" s="990"/>
      <c r="Y2" s="990"/>
      <c r="Z2" s="774"/>
      <c r="AA2" s="775"/>
      <c r="AB2" s="775"/>
      <c r="AC2" s="776"/>
      <c r="AD2" s="5"/>
      <c r="AE2" s="5"/>
      <c r="AF2" s="5"/>
      <c r="AG2" s="5"/>
      <c r="AH2" s="343"/>
      <c r="AI2" s="343"/>
      <c r="AJ2" s="343"/>
      <c r="AK2" s="341"/>
      <c r="AL2" s="341"/>
      <c r="AM2" s="341"/>
      <c r="AN2" s="341"/>
      <c r="AO2" s="341"/>
      <c r="AP2" s="341"/>
      <c r="AQ2" s="1"/>
      <c r="AR2" s="1"/>
    </row>
    <row r="3" spans="1:44" ht="11.25" customHeight="1">
      <c r="A3" s="10"/>
      <c r="B3" s="777"/>
      <c r="C3" s="7"/>
      <c r="D3" s="7"/>
      <c r="E3" s="7"/>
      <c r="F3" s="7"/>
      <c r="G3" s="7"/>
      <c r="H3" s="7"/>
      <c r="I3" s="7"/>
      <c r="J3" s="7"/>
      <c r="K3" s="7"/>
      <c r="L3" s="7"/>
      <c r="M3" s="7"/>
      <c r="N3" s="7"/>
      <c r="O3" s="7"/>
      <c r="P3" s="7"/>
      <c r="Q3" s="7"/>
      <c r="R3" s="7"/>
      <c r="S3" s="7"/>
      <c r="T3" s="7"/>
      <c r="U3" s="7"/>
      <c r="V3" s="7"/>
      <c r="W3" s="7"/>
      <c r="X3" s="7"/>
      <c r="Y3" s="7"/>
      <c r="Z3" s="7"/>
      <c r="AA3" s="9"/>
      <c r="AB3" s="9"/>
      <c r="AC3" s="778"/>
      <c r="AD3" s="10"/>
      <c r="AE3" s="10"/>
      <c r="AF3" s="10"/>
      <c r="AG3" s="10"/>
      <c r="AH3" s="10"/>
      <c r="AI3" s="10"/>
      <c r="AJ3" s="10"/>
      <c r="AK3" s="10"/>
      <c r="AL3" s="10"/>
      <c r="AM3" s="10"/>
      <c r="AN3" s="10"/>
      <c r="AO3" s="10"/>
      <c r="AP3" s="10"/>
      <c r="AQ3" s="10"/>
      <c r="AR3" s="10"/>
    </row>
    <row r="4" spans="1:44" ht="33.75" customHeight="1">
      <c r="A4" s="10"/>
      <c r="B4" s="777"/>
      <c r="C4" s="7"/>
      <c r="D4" s="994" t="s">
        <v>327</v>
      </c>
      <c r="E4" s="995"/>
      <c r="F4" s="995"/>
      <c r="G4" s="995"/>
      <c r="H4" s="995"/>
      <c r="I4" s="995"/>
      <c r="J4" s="995"/>
      <c r="K4" s="995"/>
      <c r="L4" s="995"/>
      <c r="M4" s="995"/>
      <c r="N4" s="995"/>
      <c r="O4" s="995"/>
      <c r="P4" s="995"/>
      <c r="Q4" s="995"/>
      <c r="R4" s="995"/>
      <c r="S4" s="995"/>
      <c r="T4" s="995"/>
      <c r="U4" s="995"/>
      <c r="V4" s="188"/>
      <c r="W4" s="188"/>
      <c r="X4" s="188"/>
      <c r="Y4" s="188"/>
      <c r="Z4" s="188"/>
      <c r="AA4" s="188"/>
      <c r="AB4" s="188"/>
      <c r="AC4" s="779"/>
      <c r="AD4" s="645"/>
      <c r="AE4" s="645"/>
      <c r="AF4" s="645"/>
      <c r="AG4" s="645"/>
      <c r="AH4" s="645"/>
      <c r="AI4" s="10"/>
      <c r="AJ4" s="10"/>
      <c r="AK4" s="10"/>
      <c r="AL4" s="10"/>
      <c r="AM4" s="10"/>
      <c r="AN4" s="10"/>
      <c r="AO4" s="10"/>
      <c r="AP4" s="10"/>
      <c r="AQ4" s="10"/>
      <c r="AR4" s="10"/>
    </row>
    <row r="5" spans="1:44" ht="6.75" customHeight="1" thickBot="1">
      <c r="A5" s="10"/>
      <c r="B5" s="777"/>
      <c r="C5" s="7"/>
      <c r="D5" s="955"/>
      <c r="E5" s="955"/>
      <c r="F5" s="955"/>
      <c r="G5" s="955"/>
      <c r="H5" s="955"/>
      <c r="I5" s="955"/>
      <c r="J5" s="955"/>
      <c r="K5" s="84"/>
      <c r="L5" s="84"/>
      <c r="M5" s="1017"/>
      <c r="N5" s="1017"/>
      <c r="O5" s="1017"/>
      <c r="P5" s="1017"/>
      <c r="Q5" s="40"/>
      <c r="R5" s="1018"/>
      <c r="S5" s="1018"/>
      <c r="T5" s="1018"/>
      <c r="U5" s="1018"/>
      <c r="V5" s="21"/>
      <c r="W5" s="21"/>
      <c r="X5" s="21"/>
      <c r="Y5" s="21"/>
      <c r="Z5" s="21"/>
      <c r="AA5" s="21"/>
      <c r="AB5" s="21"/>
      <c r="AC5" s="632"/>
      <c r="AD5" s="343"/>
      <c r="AE5" s="342"/>
      <c r="AF5" s="342"/>
      <c r="AG5" s="342"/>
      <c r="AH5" s="342"/>
      <c r="AI5" s="178"/>
      <c r="AJ5" s="178"/>
      <c r="AK5" s="10"/>
      <c r="AL5" s="10"/>
      <c r="AM5" s="10"/>
      <c r="AN5" s="10"/>
      <c r="AO5" s="10"/>
      <c r="AP5" s="10"/>
      <c r="AQ5" s="10"/>
      <c r="AR5" s="10"/>
    </row>
    <row r="6" spans="1:44">
      <c r="A6" s="10"/>
      <c r="B6" s="631"/>
      <c r="C6" s="21"/>
      <c r="D6" s="1013" t="s">
        <v>245</v>
      </c>
      <c r="E6" s="1014"/>
      <c r="F6" s="941" t="str">
        <f>'Electricity Info'!AA16</f>
        <v>National Average</v>
      </c>
      <c r="G6" s="942"/>
      <c r="H6" s="942"/>
      <c r="I6" s="942"/>
      <c r="J6" s="942"/>
      <c r="K6" s="943"/>
      <c r="L6" s="1007" t="s">
        <v>251</v>
      </c>
      <c r="M6" s="952"/>
      <c r="N6" s="952"/>
      <c r="O6" s="952"/>
      <c r="P6" s="952"/>
      <c r="Q6" s="952"/>
      <c r="R6" s="952"/>
      <c r="S6" s="952"/>
      <c r="T6" s="952"/>
      <c r="U6" s="21"/>
      <c r="V6" s="21"/>
      <c r="W6" s="21"/>
      <c r="X6" s="21"/>
      <c r="Y6" s="21"/>
      <c r="Z6" s="21"/>
      <c r="AA6" s="21"/>
      <c r="AB6" s="21"/>
      <c r="AC6" s="632"/>
      <c r="AD6" s="343"/>
      <c r="AE6" s="342"/>
      <c r="AF6" s="342"/>
      <c r="AG6" s="342"/>
      <c r="AH6" s="342"/>
      <c r="AI6" s="178"/>
      <c r="AJ6" s="178"/>
      <c r="AK6" s="10"/>
      <c r="AL6" s="10"/>
      <c r="AM6" s="10"/>
      <c r="AN6" s="10"/>
      <c r="AO6" s="10"/>
      <c r="AP6" s="10"/>
      <c r="AQ6" s="10"/>
      <c r="AR6" s="10"/>
    </row>
    <row r="7" spans="1:44" ht="15.75" thickBot="1">
      <c r="A7" s="10"/>
      <c r="B7" s="631"/>
      <c r="C7" s="21"/>
      <c r="D7" s="1013"/>
      <c r="E7" s="1014"/>
      <c r="F7" s="944"/>
      <c r="G7" s="945"/>
      <c r="H7" s="945"/>
      <c r="I7" s="945"/>
      <c r="J7" s="945"/>
      <c r="K7" s="946"/>
      <c r="L7" s="1007"/>
      <c r="M7" s="952"/>
      <c r="N7" s="952"/>
      <c r="O7" s="952"/>
      <c r="P7" s="952"/>
      <c r="Q7" s="952"/>
      <c r="R7" s="952"/>
      <c r="S7" s="952"/>
      <c r="T7" s="952"/>
      <c r="U7" s="21"/>
      <c r="V7" s="21"/>
      <c r="W7" s="21"/>
      <c r="X7" s="21"/>
      <c r="Y7" s="21"/>
      <c r="Z7" s="21"/>
      <c r="AA7" s="21"/>
      <c r="AB7" s="21"/>
      <c r="AC7" s="632"/>
      <c r="AD7" s="343"/>
      <c r="AE7" s="342"/>
      <c r="AF7" s="342"/>
      <c r="AG7" s="342"/>
      <c r="AH7" s="342"/>
      <c r="AI7" s="178"/>
      <c r="AJ7" s="178"/>
      <c r="AK7" s="10"/>
      <c r="AL7" s="10"/>
      <c r="AM7" s="10"/>
      <c r="AN7" s="10"/>
      <c r="AO7" s="10"/>
      <c r="AP7" s="10"/>
      <c r="AQ7" s="10"/>
      <c r="AR7" s="10"/>
    </row>
    <row r="8" spans="1:44" ht="2.25" customHeight="1" thickBot="1">
      <c r="A8" s="10"/>
      <c r="B8" s="631"/>
      <c r="C8" s="21"/>
      <c r="D8" s="660"/>
      <c r="E8" s="662"/>
      <c r="F8" s="681"/>
      <c r="G8" s="681"/>
      <c r="H8" s="661"/>
      <c r="I8" s="661"/>
      <c r="J8" s="661"/>
      <c r="K8" s="661"/>
      <c r="L8" s="661"/>
      <c r="M8" s="661"/>
      <c r="N8" s="780"/>
      <c r="O8" s="681"/>
      <c r="P8" s="681"/>
      <c r="Q8" s="681"/>
      <c r="R8" s="681"/>
      <c r="S8" s="681"/>
      <c r="T8" s="681"/>
      <c r="U8" s="21"/>
      <c r="V8" s="21"/>
      <c r="W8" s="21"/>
      <c r="X8" s="21"/>
      <c r="Y8" s="21"/>
      <c r="Z8" s="156"/>
      <c r="AA8" s="21"/>
      <c r="AB8" s="21"/>
      <c r="AC8" s="632"/>
      <c r="AD8" s="343"/>
      <c r="AE8" s="342"/>
      <c r="AF8" s="342"/>
      <c r="AG8" s="342"/>
      <c r="AH8" s="342"/>
      <c r="AI8" s="178"/>
      <c r="AJ8" s="178"/>
      <c r="AK8" s="10"/>
      <c r="AL8" s="10"/>
      <c r="AM8" s="10"/>
      <c r="AN8" s="10"/>
      <c r="AO8" s="10"/>
      <c r="AP8" s="10"/>
      <c r="AQ8" s="10"/>
      <c r="AR8" s="10"/>
    </row>
    <row r="9" spans="1:44" ht="18.75" thickBot="1">
      <c r="A9" s="10"/>
      <c r="B9" s="631"/>
      <c r="C9" s="21"/>
      <c r="D9" s="669" t="s">
        <v>258</v>
      </c>
      <c r="E9" s="662"/>
      <c r="F9" s="681"/>
      <c r="G9" s="681"/>
      <c r="H9" s="661"/>
      <c r="I9" s="661"/>
      <c r="J9" s="57"/>
      <c r="K9" s="57"/>
      <c r="L9" s="660"/>
      <c r="M9" s="660"/>
      <c r="N9" s="953">
        <f>'Electricity Info'!AA17</f>
        <v>1.3509120000000001</v>
      </c>
      <c r="O9" s="954"/>
      <c r="P9" s="681"/>
      <c r="Q9" s="1008" t="s">
        <v>285</v>
      </c>
      <c r="R9" s="1008"/>
      <c r="S9" s="1008"/>
      <c r="T9" s="1008"/>
      <c r="U9" s="1008"/>
      <c r="V9" s="1008"/>
      <c r="W9" s="1008"/>
      <c r="X9" s="1008"/>
      <c r="Y9" s="1008"/>
      <c r="Z9" s="21"/>
      <c r="AA9" s="21"/>
      <c r="AB9" s="21"/>
      <c r="AC9" s="632"/>
      <c r="AD9" s="343"/>
      <c r="AE9" s="342"/>
      <c r="AF9" s="342"/>
      <c r="AG9" s="342"/>
      <c r="AH9" s="342"/>
      <c r="AI9" s="178"/>
      <c r="AJ9" s="178"/>
      <c r="AK9" s="10"/>
      <c r="AL9" s="10"/>
      <c r="AM9" s="10"/>
      <c r="AN9" s="10"/>
      <c r="AO9" s="10"/>
      <c r="AP9" s="10"/>
      <c r="AQ9" s="10"/>
      <c r="AR9" s="10"/>
    </row>
    <row r="10" spans="1:44" ht="16.5" customHeight="1">
      <c r="A10" s="10"/>
      <c r="B10" s="631"/>
      <c r="C10" s="21"/>
      <c r="D10" s="35"/>
      <c r="E10" s="21"/>
      <c r="F10" s="21"/>
      <c r="G10" s="21"/>
      <c r="H10" s="630"/>
      <c r="I10" s="630"/>
      <c r="J10" s="630"/>
      <c r="K10" s="630"/>
      <c r="L10" s="630"/>
      <c r="M10" s="630"/>
      <c r="N10" s="21"/>
      <c r="O10" s="6"/>
      <c r="P10" s="21"/>
      <c r="Q10" s="1008"/>
      <c r="R10" s="1008"/>
      <c r="S10" s="1008"/>
      <c r="T10" s="1008"/>
      <c r="U10" s="1008"/>
      <c r="V10" s="1008"/>
      <c r="W10" s="1008"/>
      <c r="X10" s="1008"/>
      <c r="Y10" s="1008"/>
      <c r="Z10" s="21"/>
      <c r="AA10" s="21"/>
      <c r="AB10" s="21"/>
      <c r="AC10" s="804"/>
      <c r="AD10" s="343"/>
      <c r="AE10" s="342"/>
      <c r="AF10" s="342"/>
      <c r="AG10" s="342"/>
      <c r="AH10" s="342"/>
      <c r="AI10" s="10"/>
      <c r="AJ10" s="10"/>
      <c r="AK10" s="10"/>
      <c r="AL10" s="10"/>
      <c r="AM10" s="10"/>
      <c r="AN10" s="10"/>
      <c r="AO10" s="10"/>
      <c r="AP10" s="10"/>
      <c r="AQ10" s="10"/>
      <c r="AR10" s="10"/>
    </row>
    <row r="11" spans="1:44" ht="3.75" customHeight="1">
      <c r="A11" s="10"/>
      <c r="B11" s="777"/>
      <c r="C11" s="7"/>
      <c r="D11" s="641"/>
      <c r="E11" s="642"/>
      <c r="F11" s="642"/>
      <c r="G11" s="642"/>
      <c r="H11" s="642"/>
      <c r="I11" s="642"/>
      <c r="J11" s="642"/>
      <c r="K11" s="643"/>
      <c r="L11" s="643"/>
      <c r="M11" s="643"/>
      <c r="N11" s="643"/>
      <c r="O11" s="643"/>
      <c r="P11" s="643"/>
      <c r="Q11" s="643"/>
      <c r="R11" s="643"/>
      <c r="S11" s="646"/>
      <c r="T11" s="646"/>
      <c r="U11" s="643"/>
      <c r="V11" s="643"/>
      <c r="W11" s="643"/>
      <c r="X11" s="42"/>
      <c r="Y11" s="42"/>
      <c r="Z11" s="42"/>
      <c r="AA11" s="42"/>
      <c r="AB11" s="42"/>
      <c r="AC11" s="781"/>
      <c r="AD11" s="343"/>
      <c r="AE11" s="342"/>
      <c r="AF11" s="342"/>
      <c r="AG11" s="342"/>
      <c r="AH11" s="342"/>
      <c r="AI11" s="178"/>
      <c r="AJ11" s="178"/>
      <c r="AK11" s="10"/>
      <c r="AL11" s="10"/>
      <c r="AM11" s="10"/>
      <c r="AN11" s="10"/>
      <c r="AO11" s="10"/>
      <c r="AP11" s="10"/>
      <c r="AQ11" s="10"/>
      <c r="AR11" s="10"/>
    </row>
    <row r="12" spans="1:44" ht="24.75" customHeight="1">
      <c r="A12" s="10"/>
      <c r="B12" s="777"/>
      <c r="C12" s="7"/>
      <c r="D12" s="955" t="s">
        <v>328</v>
      </c>
      <c r="E12" s="1015"/>
      <c r="F12" s="1015"/>
      <c r="G12" s="1015"/>
      <c r="H12" s="1015"/>
      <c r="I12" s="1015"/>
      <c r="J12" s="1015"/>
      <c r="K12" s="1015"/>
      <c r="L12" s="1015"/>
      <c r="M12" s="1015"/>
      <c r="N12" s="1015"/>
      <c r="O12" s="1015"/>
      <c r="P12" s="1015"/>
      <c r="Q12" s="1015"/>
      <c r="R12" s="1015"/>
      <c r="S12" s="1015"/>
      <c r="T12" s="1015"/>
      <c r="U12" s="1015"/>
      <c r="V12" s="1015"/>
      <c r="W12" s="1015"/>
      <c r="X12" s="1015"/>
      <c r="Y12" s="1015"/>
      <c r="Z12" s="85"/>
      <c r="AA12" s="85"/>
      <c r="AB12" s="24"/>
      <c r="AC12" s="632"/>
      <c r="AD12" s="343"/>
      <c r="AE12" s="342"/>
      <c r="AF12" s="342"/>
      <c r="AG12" s="342"/>
      <c r="AH12" s="342"/>
      <c r="AI12" s="10"/>
      <c r="AJ12" s="10"/>
      <c r="AK12" s="10"/>
      <c r="AL12" s="10"/>
      <c r="AM12" s="10"/>
      <c r="AN12" s="10"/>
      <c r="AO12" s="10"/>
      <c r="AP12" s="10"/>
      <c r="AQ12" s="10"/>
      <c r="AR12" s="10"/>
    </row>
    <row r="13" spans="1:44">
      <c r="A13" s="10"/>
      <c r="B13" s="777"/>
      <c r="C13" s="7"/>
      <c r="D13" s="1016"/>
      <c r="E13" s="1016"/>
      <c r="F13" s="1016"/>
      <c r="G13" s="1016"/>
      <c r="H13" s="1016"/>
      <c r="I13" s="1016"/>
      <c r="J13" s="1016"/>
      <c r="K13" s="1016"/>
      <c r="L13" s="1016"/>
      <c r="M13" s="1016"/>
      <c r="N13" s="1016"/>
      <c r="O13" s="1016"/>
      <c r="P13" s="1016"/>
      <c r="Q13" s="1016"/>
      <c r="R13" s="1016"/>
      <c r="S13" s="1016"/>
      <c r="T13" s="1016"/>
      <c r="U13" s="1016"/>
      <c r="V13" s="1016"/>
      <c r="W13" s="1016"/>
      <c r="X13" s="1016"/>
      <c r="Y13" s="1016"/>
      <c r="Z13" s="21"/>
      <c r="AA13" s="21"/>
      <c r="AB13" s="21"/>
      <c r="AC13" s="632"/>
      <c r="AD13" s="343"/>
      <c r="AE13" s="342"/>
      <c r="AF13" s="342"/>
      <c r="AG13" s="342" t="s">
        <v>20</v>
      </c>
      <c r="AH13" s="342" t="s">
        <v>20</v>
      </c>
      <c r="AI13" s="10"/>
      <c r="AJ13" s="10"/>
      <c r="AK13" s="10"/>
      <c r="AL13" s="10"/>
      <c r="AM13" s="10"/>
      <c r="AN13" s="10"/>
      <c r="AO13" s="10"/>
      <c r="AP13" s="10"/>
      <c r="AQ13" s="10"/>
      <c r="AR13" s="10"/>
    </row>
    <row r="14" spans="1:44" ht="18" customHeight="1">
      <c r="A14" s="10"/>
      <c r="B14" s="777"/>
      <c r="C14" s="7"/>
      <c r="D14" s="1016"/>
      <c r="E14" s="1016"/>
      <c r="F14" s="1016"/>
      <c r="G14" s="1016"/>
      <c r="H14" s="1016"/>
      <c r="I14" s="1016"/>
      <c r="J14" s="1016"/>
      <c r="K14" s="1016"/>
      <c r="L14" s="1016"/>
      <c r="M14" s="1016"/>
      <c r="N14" s="1016"/>
      <c r="O14" s="1016"/>
      <c r="P14" s="1016"/>
      <c r="Q14" s="1016"/>
      <c r="R14" s="1016"/>
      <c r="S14" s="1016"/>
      <c r="T14" s="1016"/>
      <c r="U14" s="1016"/>
      <c r="V14" s="1016"/>
      <c r="W14" s="1016"/>
      <c r="X14" s="1016"/>
      <c r="Y14" s="1016"/>
      <c r="Z14" s="7"/>
      <c r="AA14" s="7"/>
      <c r="AB14" s="7"/>
      <c r="AC14" s="778"/>
      <c r="AD14" s="10"/>
      <c r="AE14" s="10"/>
      <c r="AF14" s="10"/>
      <c r="AG14" s="10" t="s">
        <v>147</v>
      </c>
      <c r="AH14" s="10" t="s">
        <v>21</v>
      </c>
      <c r="AI14" s="10"/>
      <c r="AJ14" s="10"/>
      <c r="AK14" s="10"/>
      <c r="AL14" s="10"/>
      <c r="AM14" s="10"/>
      <c r="AN14" s="10"/>
      <c r="AO14" s="10"/>
      <c r="AP14" s="10"/>
      <c r="AQ14" s="10"/>
      <c r="AR14" s="10"/>
    </row>
    <row r="15" spans="1:44" ht="7.5" customHeight="1" thickBot="1">
      <c r="A15" s="10"/>
      <c r="B15" s="777"/>
      <c r="C15" s="7"/>
      <c r="D15" s="1020"/>
      <c r="E15" s="1016"/>
      <c r="F15" s="1016"/>
      <c r="G15" s="1016"/>
      <c r="H15" s="1016"/>
      <c r="I15" s="1016"/>
      <c r="J15" s="1016"/>
      <c r="K15" s="1016"/>
      <c r="L15" s="1016"/>
      <c r="M15" s="1016"/>
      <c r="N15" s="1016"/>
      <c r="O15" s="1016"/>
      <c r="P15" s="1016"/>
      <c r="Q15" s="1016"/>
      <c r="R15" s="1016"/>
      <c r="S15" s="1016"/>
      <c r="T15" s="1016"/>
      <c r="U15" s="1016"/>
      <c r="V15" s="1016"/>
      <c r="W15" s="1016"/>
      <c r="X15" s="1016"/>
      <c r="Y15" s="1016"/>
      <c r="Z15" s="1016"/>
      <c r="AA15" s="1016"/>
      <c r="AB15" s="24"/>
      <c r="AC15" s="778"/>
      <c r="AD15" s="10"/>
      <c r="AE15" s="10"/>
      <c r="AF15" s="10"/>
      <c r="AG15" s="10" t="s">
        <v>21</v>
      </c>
      <c r="AH15" s="10" t="s">
        <v>148</v>
      </c>
      <c r="AI15" s="10"/>
      <c r="AJ15" s="10"/>
      <c r="AK15" s="10"/>
      <c r="AL15" s="10"/>
      <c r="AM15" s="10"/>
      <c r="AN15" s="10"/>
      <c r="AO15" s="10"/>
      <c r="AP15" s="10"/>
      <c r="AQ15" s="10"/>
      <c r="AR15" s="10"/>
    </row>
    <row r="16" spans="1:44" ht="18">
      <c r="A16" s="10"/>
      <c r="B16" s="777"/>
      <c r="C16" s="78"/>
      <c r="D16" s="330" t="s">
        <v>62</v>
      </c>
      <c r="E16" s="66"/>
      <c r="F16" s="66"/>
      <c r="G16" s="66"/>
      <c r="H16" s="66"/>
      <c r="I16" s="66"/>
      <c r="J16" s="67"/>
      <c r="K16" s="7"/>
      <c r="L16" s="240"/>
      <c r="M16" s="331" t="s">
        <v>63</v>
      </c>
      <c r="N16" s="241"/>
      <c r="O16" s="241"/>
      <c r="P16" s="241"/>
      <c r="Q16" s="241"/>
      <c r="R16" s="241"/>
      <c r="S16" s="241"/>
      <c r="T16" s="241"/>
      <c r="U16" s="241"/>
      <c r="V16" s="241"/>
      <c r="W16" s="241"/>
      <c r="X16" s="241"/>
      <c r="Y16" s="241"/>
      <c r="Z16" s="241"/>
      <c r="AA16" s="241"/>
      <c r="AB16" s="235"/>
      <c r="AC16" s="778"/>
      <c r="AD16" s="10"/>
      <c r="AE16" s="10"/>
      <c r="AF16" s="10"/>
      <c r="AG16" s="10" t="s">
        <v>148</v>
      </c>
      <c r="AH16" s="10"/>
      <c r="AI16" s="10"/>
      <c r="AJ16" s="10"/>
      <c r="AK16" s="10"/>
      <c r="AL16" s="10"/>
      <c r="AM16" s="10"/>
      <c r="AN16" s="10"/>
      <c r="AO16" s="10"/>
      <c r="AP16" s="10"/>
      <c r="AQ16" s="10"/>
      <c r="AR16" s="10"/>
    </row>
    <row r="17" spans="1:49" ht="7.5" customHeight="1" thickBot="1">
      <c r="A17" s="10"/>
      <c r="B17" s="777"/>
      <c r="C17" s="68"/>
      <c r="D17" s="69"/>
      <c r="E17" s="69"/>
      <c r="F17" s="69"/>
      <c r="G17" s="69"/>
      <c r="H17" s="69"/>
      <c r="I17" s="69"/>
      <c r="J17" s="70"/>
      <c r="K17" s="7"/>
      <c r="L17" s="242"/>
      <c r="M17" s="59"/>
      <c r="N17" s="59"/>
      <c r="O17" s="59"/>
      <c r="P17" s="59"/>
      <c r="Q17" s="59"/>
      <c r="R17" s="59"/>
      <c r="S17" s="59"/>
      <c r="T17" s="59"/>
      <c r="U17" s="59"/>
      <c r="V17" s="59"/>
      <c r="W17" s="59"/>
      <c r="X17" s="61"/>
      <c r="Y17" s="59"/>
      <c r="Z17" s="59"/>
      <c r="AA17" s="59"/>
      <c r="AB17" s="236"/>
      <c r="AC17" s="778"/>
      <c r="AD17" s="10"/>
      <c r="AE17" s="10"/>
      <c r="AF17" s="10"/>
      <c r="AG17" s="10"/>
      <c r="AH17" s="10"/>
      <c r="AI17" s="10"/>
      <c r="AJ17" s="10"/>
      <c r="AK17" s="10"/>
      <c r="AL17" s="10"/>
      <c r="AM17" s="10"/>
      <c r="AN17" s="10"/>
      <c r="AO17" s="10"/>
      <c r="AP17" s="10"/>
      <c r="AQ17" s="10"/>
      <c r="AR17" s="10"/>
    </row>
    <row r="18" spans="1:49" s="469" customFormat="1" ht="51.75" customHeight="1" thickBot="1">
      <c r="A18" s="17"/>
      <c r="B18" s="782"/>
      <c r="C18" s="79"/>
      <c r="D18" s="1009" t="s">
        <v>22</v>
      </c>
      <c r="E18" s="1011" t="s">
        <v>14</v>
      </c>
      <c r="F18" s="396"/>
      <c r="G18" s="1021" t="s">
        <v>65</v>
      </c>
      <c r="H18" s="1022"/>
      <c r="I18" s="1023"/>
      <c r="J18" s="129"/>
      <c r="K18" s="397"/>
      <c r="L18" s="398"/>
      <c r="M18" s="1021" t="s">
        <v>67</v>
      </c>
      <c r="N18" s="1022"/>
      <c r="O18" s="1023"/>
      <c r="P18" s="399"/>
      <c r="Q18" s="1021" t="s">
        <v>66</v>
      </c>
      <c r="R18" s="1022"/>
      <c r="S18" s="1023"/>
      <c r="T18" s="399"/>
      <c r="U18" s="1021" t="s">
        <v>171</v>
      </c>
      <c r="V18" s="1022"/>
      <c r="W18" s="1023"/>
      <c r="X18" s="400"/>
      <c r="Y18" s="1021" t="s">
        <v>172</v>
      </c>
      <c r="Z18" s="1022"/>
      <c r="AA18" s="1023"/>
      <c r="AB18" s="237"/>
      <c r="AC18" s="783"/>
      <c r="AD18" s="17"/>
      <c r="AE18" s="17"/>
      <c r="AF18" s="17"/>
      <c r="AG18" s="17"/>
      <c r="AH18" s="17"/>
      <c r="AI18" s="17"/>
      <c r="AJ18" s="17"/>
      <c r="AK18" s="17"/>
      <c r="AL18" s="17"/>
      <c r="AM18" s="17"/>
      <c r="AN18" s="17"/>
      <c r="AO18" s="17"/>
      <c r="AP18" s="17"/>
      <c r="AQ18" s="17"/>
      <c r="AR18" s="17"/>
    </row>
    <row r="19" spans="1:49" s="470" customFormat="1" ht="44.25" customHeight="1" thickBot="1">
      <c r="A19" s="18"/>
      <c r="B19" s="784"/>
      <c r="C19" s="80"/>
      <c r="D19" s="1010"/>
      <c r="E19" s="1012"/>
      <c r="F19" s="396"/>
      <c r="G19" s="38" t="s">
        <v>325</v>
      </c>
      <c r="H19" s="401"/>
      <c r="I19" s="56" t="s">
        <v>326</v>
      </c>
      <c r="J19" s="74"/>
      <c r="K19" s="402"/>
      <c r="L19" s="398"/>
      <c r="M19" s="38" t="s">
        <v>325</v>
      </c>
      <c r="N19" s="60"/>
      <c r="O19" s="39" t="s">
        <v>326</v>
      </c>
      <c r="P19" s="60"/>
      <c r="Q19" s="38" t="s">
        <v>325</v>
      </c>
      <c r="R19" s="400"/>
      <c r="S19" s="39" t="s">
        <v>326</v>
      </c>
      <c r="T19" s="60"/>
      <c r="U19" s="38" t="s">
        <v>325</v>
      </c>
      <c r="V19" s="400"/>
      <c r="W19" s="39" t="s">
        <v>326</v>
      </c>
      <c r="X19" s="400"/>
      <c r="Y19" s="38" t="s">
        <v>325</v>
      </c>
      <c r="Z19" s="400"/>
      <c r="AA19" s="39" t="s">
        <v>326</v>
      </c>
      <c r="AB19" s="238"/>
      <c r="AC19" s="785"/>
      <c r="AD19" s="18"/>
      <c r="AE19" s="18"/>
      <c r="AF19" s="18"/>
      <c r="AG19" s="18"/>
      <c r="AH19" s="18"/>
      <c r="AI19" s="18"/>
      <c r="AJ19" s="18"/>
      <c r="AK19" s="18"/>
      <c r="AL19" s="18"/>
      <c r="AM19" s="18"/>
      <c r="AN19" s="18"/>
      <c r="AO19" s="18"/>
      <c r="AP19" s="18"/>
      <c r="AQ19" s="18"/>
      <c r="AR19" s="18"/>
    </row>
    <row r="20" spans="1:49" s="470" customFormat="1" ht="30.75" customHeight="1">
      <c r="A20" s="18"/>
      <c r="B20" s="784"/>
      <c r="C20" s="80"/>
      <c r="D20" s="323" t="s">
        <v>50</v>
      </c>
      <c r="E20" s="543"/>
      <c r="F20" s="545"/>
      <c r="G20" s="546"/>
      <c r="H20" s="547"/>
      <c r="I20" s="548"/>
      <c r="J20" s="549"/>
      <c r="K20" s="550" t="s">
        <v>61</v>
      </c>
      <c r="L20" s="551"/>
      <c r="M20" s="552" t="str">
        <f>IF(OR(G20="", E20=""),"",$E20*'Methodology Notes'!$H$19/'Methodology Notes'!$H$18*(IF(G20="Active",'Methodology Notes'!O10,IF(G20="Sleep/standby",'Methodology Notes'!N10,IF(G20="Off",'Methodology Notes'!M10,IF(G20="Power Strip / Unplugged",0))))))</f>
        <v/>
      </c>
      <c r="N20" s="553"/>
      <c r="O20" s="554" t="str">
        <f>IF(OR(I20="", E20=""),"",$E20*'Methodology Notes'!$H$19/'Methodology Notes'!$H$18*(IF(I20="Active",'Methodology Notes'!O10,IF(I20="Sleep/standby",'Methodology Notes'!N10,IF(I20="Off",'Methodology Notes'!M10,IF(I20="Power Strip / Unplugged",0))))))</f>
        <v/>
      </c>
      <c r="P20" s="555" t="s">
        <v>61</v>
      </c>
      <c r="Q20" s="552" t="str">
        <f>IF(M20="","",M20*180)</f>
        <v/>
      </c>
      <c r="R20" s="556"/>
      <c r="S20" s="557" t="str">
        <f t="shared" ref="S20:S28" si="0">IF(O20="","",O20*180)</f>
        <v/>
      </c>
      <c r="T20" s="555" t="s">
        <v>61</v>
      </c>
      <c r="U20" s="552" t="str">
        <f>IF(M20="","",M20*$N$9)</f>
        <v/>
      </c>
      <c r="V20" s="556"/>
      <c r="W20" s="557" t="str">
        <f>IF(O20="","",O20*$N$9)</f>
        <v/>
      </c>
      <c r="X20" s="555" t="s">
        <v>61</v>
      </c>
      <c r="Y20" s="552" t="str">
        <f>IF(U20="","",U20*180)</f>
        <v/>
      </c>
      <c r="Z20" s="556"/>
      <c r="AA20" s="557" t="str">
        <f t="shared" ref="AA20:AA28" si="1">IF(W20="","",W20*180)</f>
        <v/>
      </c>
      <c r="AB20" s="239"/>
      <c r="AC20" s="785"/>
      <c r="AD20" s="18"/>
      <c r="AE20" s="18"/>
      <c r="AF20" s="18"/>
      <c r="AG20" s="18"/>
      <c r="AH20" s="18"/>
      <c r="AI20" s="18"/>
      <c r="AJ20" s="18"/>
      <c r="AK20" s="18"/>
      <c r="AL20" s="18"/>
      <c r="AM20" s="18"/>
      <c r="AN20" s="18"/>
      <c r="AO20" s="18"/>
      <c r="AP20" s="18"/>
      <c r="AQ20" s="18"/>
      <c r="AR20" s="18"/>
    </row>
    <row r="21" spans="1:49" s="470" customFormat="1" ht="30" customHeight="1">
      <c r="A21" s="18"/>
      <c r="B21" s="784"/>
      <c r="C21" s="80"/>
      <c r="D21" s="324" t="s">
        <v>51</v>
      </c>
      <c r="E21" s="558"/>
      <c r="F21" s="545"/>
      <c r="G21" s="559"/>
      <c r="H21" s="547"/>
      <c r="I21" s="560"/>
      <c r="J21" s="549"/>
      <c r="K21" s="550" t="s">
        <v>61</v>
      </c>
      <c r="L21" s="551"/>
      <c r="M21" s="561" t="str">
        <f>IF(OR(G21="", E21=""),"",$E21*'Methodology Notes'!$H$19/'Methodology Notes'!$H$18*(IF(G21="Active",'Methodology Notes'!O11,IF(G21="Sleep/standby",'Methodology Notes'!N11,IF(G21="Off",'Methodology Notes'!M11,IF(G21="Power Strip / Unplugged",0))))))</f>
        <v/>
      </c>
      <c r="N21" s="553"/>
      <c r="O21" s="562" t="str">
        <f>IF(OR(I21="", E21=""),"",$E21*'Methodology Notes'!$H$19/'Methodology Notes'!$H$18*(IF(I21="Active",'Methodology Notes'!O11,IF(I21="Sleep/standby",'Methodology Notes'!N11,IF(I21="Off",'Methodology Notes'!M11,IF(I21="Power Strip / Unplugged",0))))))</f>
        <v/>
      </c>
      <c r="P21" s="555" t="s">
        <v>61</v>
      </c>
      <c r="Q21" s="561" t="str">
        <f>IF(M21="","",M21*180)</f>
        <v/>
      </c>
      <c r="R21" s="556"/>
      <c r="S21" s="563" t="str">
        <f t="shared" si="0"/>
        <v/>
      </c>
      <c r="T21" s="555" t="s">
        <v>61</v>
      </c>
      <c r="U21" s="561" t="str">
        <f t="shared" ref="U21:U28" si="2">IF(M21="","",M21*$N$9)</f>
        <v/>
      </c>
      <c r="V21" s="556"/>
      <c r="W21" s="563" t="str">
        <f t="shared" ref="W21:W28" si="3">IF(O21="","",O21*$N$9)</f>
        <v/>
      </c>
      <c r="X21" s="555" t="s">
        <v>61</v>
      </c>
      <c r="Y21" s="561" t="str">
        <f t="shared" ref="Y21:Y28" si="4">IF(U21="","",U21*180)</f>
        <v/>
      </c>
      <c r="Z21" s="556"/>
      <c r="AA21" s="563" t="str">
        <f t="shared" si="1"/>
        <v/>
      </c>
      <c r="AB21" s="239"/>
      <c r="AC21" s="785"/>
      <c r="AD21" s="18"/>
      <c r="AE21" s="1019"/>
      <c r="AF21" s="1019"/>
      <c r="AG21" s="1019"/>
      <c r="AH21" s="1019"/>
      <c r="AI21" s="1019"/>
      <c r="AJ21" s="1019"/>
      <c r="AK21" s="1019"/>
      <c r="AL21" s="1019"/>
      <c r="AM21" s="18"/>
      <c r="AN21" s="18"/>
      <c r="AO21" s="18"/>
      <c r="AP21" s="18"/>
      <c r="AQ21" s="18"/>
      <c r="AR21" s="18"/>
      <c r="AU21" s="471"/>
    </row>
    <row r="22" spans="1:49" s="470" customFormat="1" ht="28.5" customHeight="1">
      <c r="A22" s="18"/>
      <c r="B22" s="784"/>
      <c r="C22" s="80"/>
      <c r="D22" s="324" t="s">
        <v>52</v>
      </c>
      <c r="E22" s="558"/>
      <c r="F22" s="545"/>
      <c r="G22" s="559"/>
      <c r="H22" s="547"/>
      <c r="I22" s="560"/>
      <c r="J22" s="549"/>
      <c r="K22" s="550" t="s">
        <v>61</v>
      </c>
      <c r="L22" s="551"/>
      <c r="M22" s="561" t="str">
        <f>IF(OR(G22="", E22=""),"",$E22*'Methodology Notes'!$H$19/'Methodology Notes'!$H$18*(IF(G22="Active",'Methodology Notes'!O12,IF(G22="Sleep/standby",'Methodology Notes'!N12,IF(G22="Off",'Methodology Notes'!M12,IF(G22="Power Strip / Unplugged",0))))))</f>
        <v/>
      </c>
      <c r="N22" s="553"/>
      <c r="O22" s="562" t="str">
        <f>IF(OR(I22="", E22=""),"",$E22*'Methodology Notes'!$H$19/'Methodology Notes'!$H$18*(IF(I22="Active",'Methodology Notes'!O12,IF(I22="Sleep/standby",'Methodology Notes'!N12,IF(I22="Off",'Methodology Notes'!M12,IF(I22="Power Strip / Unplugged",0))))))</f>
        <v/>
      </c>
      <c r="P22" s="555" t="s">
        <v>61</v>
      </c>
      <c r="Q22" s="561" t="str">
        <f>IF(M22="","",M22*180)</f>
        <v/>
      </c>
      <c r="R22" s="556"/>
      <c r="S22" s="563" t="str">
        <f t="shared" si="0"/>
        <v/>
      </c>
      <c r="T22" s="555" t="s">
        <v>61</v>
      </c>
      <c r="U22" s="561" t="str">
        <f t="shared" si="2"/>
        <v/>
      </c>
      <c r="V22" s="556"/>
      <c r="W22" s="563" t="str">
        <f t="shared" si="3"/>
        <v/>
      </c>
      <c r="X22" s="555" t="s">
        <v>61</v>
      </c>
      <c r="Y22" s="561" t="str">
        <f t="shared" si="4"/>
        <v/>
      </c>
      <c r="Z22" s="556"/>
      <c r="AA22" s="563" t="str">
        <f t="shared" si="1"/>
        <v/>
      </c>
      <c r="AB22" s="239"/>
      <c r="AC22" s="785"/>
      <c r="AD22" s="18"/>
      <c r="AE22" s="36"/>
      <c r="AF22" s="36"/>
      <c r="AG22" s="36"/>
      <c r="AH22" s="36"/>
      <c r="AI22" s="36"/>
      <c r="AJ22" s="36"/>
      <c r="AK22" s="36"/>
      <c r="AL22" s="36"/>
      <c r="AM22" s="18"/>
      <c r="AN22" s="18"/>
      <c r="AO22" s="18"/>
      <c r="AP22" s="18"/>
      <c r="AQ22" s="18"/>
      <c r="AR22" s="18"/>
    </row>
    <row r="23" spans="1:49" s="470" customFormat="1" ht="30">
      <c r="A23" s="18"/>
      <c r="B23" s="784"/>
      <c r="C23" s="80"/>
      <c r="D23" s="324" t="s">
        <v>53</v>
      </c>
      <c r="E23" s="558"/>
      <c r="F23" s="545"/>
      <c r="G23" s="559"/>
      <c r="H23" s="547"/>
      <c r="I23" s="560"/>
      <c r="J23" s="549"/>
      <c r="K23" s="550" t="s">
        <v>61</v>
      </c>
      <c r="L23" s="551"/>
      <c r="M23" s="561" t="str">
        <f>IF(OR(G23="", E23=""),"",$E23*'Methodology Notes'!$H$19/'Methodology Notes'!$H$18*(IF(G23="Active",'Methodology Notes'!O13,IF(G23="Sleep/standby",'Methodology Notes'!N13,IF(G23="Off",'Methodology Notes'!M13,IF(G23="Power Strip / Unplugged",0))))))</f>
        <v/>
      </c>
      <c r="N23" s="553"/>
      <c r="O23" s="562" t="str">
        <f>IF(OR(I23="", E23=""),"",$E23*'Methodology Notes'!$H$19/'Methodology Notes'!$H$18*(IF(I23="Active",'Methodology Notes'!O13,IF(I23="Sleep/standby",'Methodology Notes'!N13,IF(I23="Off",'Methodology Notes'!M13,IF(I23="Power Strip / Unplugged",0))))))</f>
        <v/>
      </c>
      <c r="P23" s="555" t="s">
        <v>61</v>
      </c>
      <c r="Q23" s="561" t="str">
        <f t="shared" ref="Q23:Q28" si="5">IF(M23="","",M23*180)</f>
        <v/>
      </c>
      <c r="R23" s="556"/>
      <c r="S23" s="563" t="str">
        <f t="shared" si="0"/>
        <v/>
      </c>
      <c r="T23" s="555" t="s">
        <v>61</v>
      </c>
      <c r="U23" s="561" t="str">
        <f t="shared" si="2"/>
        <v/>
      </c>
      <c r="V23" s="556"/>
      <c r="W23" s="563" t="str">
        <f t="shared" si="3"/>
        <v/>
      </c>
      <c r="X23" s="555" t="s">
        <v>61</v>
      </c>
      <c r="Y23" s="561" t="str">
        <f t="shared" si="4"/>
        <v/>
      </c>
      <c r="Z23" s="556"/>
      <c r="AA23" s="563" t="str">
        <f t="shared" si="1"/>
        <v/>
      </c>
      <c r="AB23" s="239"/>
      <c r="AC23" s="785"/>
      <c r="AD23" s="18"/>
      <c r="AE23" s="18"/>
      <c r="AF23" s="18"/>
      <c r="AG23" s="18"/>
      <c r="AH23" s="18"/>
      <c r="AI23" s="18"/>
      <c r="AJ23" s="18"/>
      <c r="AK23" s="18"/>
      <c r="AL23" s="18"/>
      <c r="AM23" s="18"/>
      <c r="AN23" s="18"/>
      <c r="AO23" s="18"/>
      <c r="AP23" s="18"/>
      <c r="AQ23" s="18"/>
      <c r="AR23" s="18"/>
    </row>
    <row r="24" spans="1:49" s="470" customFormat="1" ht="35.25" customHeight="1">
      <c r="A24" s="18"/>
      <c r="B24" s="784"/>
      <c r="C24" s="80"/>
      <c r="D24" s="324" t="s">
        <v>54</v>
      </c>
      <c r="E24" s="558"/>
      <c r="F24" s="545"/>
      <c r="G24" s="559"/>
      <c r="H24" s="547"/>
      <c r="I24" s="560"/>
      <c r="J24" s="549"/>
      <c r="K24" s="550" t="s">
        <v>61</v>
      </c>
      <c r="L24" s="551"/>
      <c r="M24" s="561" t="str">
        <f>IF(OR(G24="", E24=""),"",$E24*'Methodology Notes'!$H$19/'Methodology Notes'!$H$18*(IF(G24="Active",'Methodology Notes'!O14,IF(G24="Sleep/standby",'Methodology Notes'!N14,IF(G24="Off",'Methodology Notes'!M14,IF(G24="Power Strip / Unplugged",0))))))</f>
        <v/>
      </c>
      <c r="N24" s="553"/>
      <c r="O24" s="562" t="str">
        <f>IF(OR(I24="", E24=""),"",$E24*'Methodology Notes'!$H$19/'Methodology Notes'!$H$18*(IF(I24="Active",'Methodology Notes'!O14,IF(I24="Sleep/standby",'Methodology Notes'!N14,IF(I24="Off",'Methodology Notes'!M14,IF(I24="Power Strip / Unplugged",0))))))</f>
        <v/>
      </c>
      <c r="P24" s="555" t="s">
        <v>61</v>
      </c>
      <c r="Q24" s="561" t="str">
        <f t="shared" si="5"/>
        <v/>
      </c>
      <c r="R24" s="556"/>
      <c r="S24" s="563" t="str">
        <f t="shared" si="0"/>
        <v/>
      </c>
      <c r="T24" s="555" t="s">
        <v>61</v>
      </c>
      <c r="U24" s="561" t="str">
        <f t="shared" si="2"/>
        <v/>
      </c>
      <c r="V24" s="556"/>
      <c r="W24" s="563" t="str">
        <f t="shared" si="3"/>
        <v/>
      </c>
      <c r="X24" s="555" t="s">
        <v>61</v>
      </c>
      <c r="Y24" s="561" t="str">
        <f t="shared" si="4"/>
        <v/>
      </c>
      <c r="Z24" s="556"/>
      <c r="AA24" s="563" t="str">
        <f t="shared" si="1"/>
        <v/>
      </c>
      <c r="AB24" s="239"/>
      <c r="AC24" s="785"/>
      <c r="AD24" s="18"/>
      <c r="AE24" s="18"/>
      <c r="AF24" s="18"/>
      <c r="AG24" s="18"/>
      <c r="AH24" s="18"/>
      <c r="AI24" s="18"/>
      <c r="AJ24" s="18"/>
      <c r="AK24" s="18"/>
      <c r="AL24" s="18"/>
      <c r="AM24" s="18"/>
      <c r="AN24" s="18"/>
      <c r="AO24" s="18"/>
      <c r="AP24" s="18"/>
      <c r="AQ24" s="18"/>
      <c r="AR24" s="18"/>
    </row>
    <row r="25" spans="1:49" s="470" customFormat="1" ht="30" customHeight="1">
      <c r="A25" s="18"/>
      <c r="B25" s="784"/>
      <c r="C25" s="80"/>
      <c r="D25" s="324" t="s">
        <v>305</v>
      </c>
      <c r="E25" s="558"/>
      <c r="F25" s="545"/>
      <c r="G25" s="559"/>
      <c r="H25" s="547"/>
      <c r="I25" s="560"/>
      <c r="J25" s="549"/>
      <c r="K25" s="550" t="s">
        <v>61</v>
      </c>
      <c r="L25" s="551"/>
      <c r="M25" s="561" t="str">
        <f>IF(OR(G25="", E25=""),"",$E25*'Methodology Notes'!$H$19/'Methodology Notes'!$H$18*(IF(G25="Active",'Methodology Notes'!O15,IF(G25="Sleep/standby",'Methodology Notes'!N15,IF(G25="Off",'Methodology Notes'!M15,IF(G25="Power Strip / Unplugged",0))))))</f>
        <v/>
      </c>
      <c r="N25" s="553"/>
      <c r="O25" s="562" t="str">
        <f>IF(OR(I25="", E25=""),"",$E25*'Methodology Notes'!$H$19/'Methodology Notes'!$H$18*(IF(I25="Active",'Methodology Notes'!O15,IF(I25="Sleep/standby",'Methodology Notes'!N15,IF(I25="Off",'Methodology Notes'!M15,IF(I25="Power Strip / Unplugged",0))))))</f>
        <v/>
      </c>
      <c r="P25" s="555" t="s">
        <v>61</v>
      </c>
      <c r="Q25" s="561" t="str">
        <f t="shared" si="5"/>
        <v/>
      </c>
      <c r="R25" s="556"/>
      <c r="S25" s="563" t="str">
        <f t="shared" si="0"/>
        <v/>
      </c>
      <c r="T25" s="555" t="s">
        <v>61</v>
      </c>
      <c r="U25" s="561" t="str">
        <f t="shared" si="2"/>
        <v/>
      </c>
      <c r="V25" s="556"/>
      <c r="W25" s="563" t="str">
        <f t="shared" si="3"/>
        <v/>
      </c>
      <c r="X25" s="555" t="s">
        <v>61</v>
      </c>
      <c r="Y25" s="561" t="str">
        <f t="shared" si="4"/>
        <v/>
      </c>
      <c r="Z25" s="556"/>
      <c r="AA25" s="563" t="str">
        <f t="shared" si="1"/>
        <v/>
      </c>
      <c r="AB25" s="239"/>
      <c r="AC25" s="785"/>
      <c r="AD25" s="18"/>
      <c r="AE25" s="18"/>
      <c r="AF25" s="18"/>
      <c r="AG25" s="18"/>
      <c r="AH25" s="18"/>
      <c r="AI25" s="18"/>
      <c r="AJ25" s="18"/>
      <c r="AK25" s="18"/>
      <c r="AL25" s="18"/>
      <c r="AM25" s="18"/>
      <c r="AN25" s="18"/>
      <c r="AO25" s="18"/>
      <c r="AP25" s="18"/>
      <c r="AQ25" s="18"/>
      <c r="AR25" s="18"/>
    </row>
    <row r="26" spans="1:49" s="470" customFormat="1" ht="30" customHeight="1">
      <c r="A26" s="18"/>
      <c r="B26" s="784"/>
      <c r="C26" s="80"/>
      <c r="D26" s="324" t="s">
        <v>303</v>
      </c>
      <c r="E26" s="558"/>
      <c r="F26" s="545"/>
      <c r="G26" s="559"/>
      <c r="H26" s="547"/>
      <c r="I26" s="560"/>
      <c r="J26" s="549"/>
      <c r="K26" s="550" t="s">
        <v>61</v>
      </c>
      <c r="L26" s="551"/>
      <c r="M26" s="561" t="str">
        <f>IF(OR(G26="", E26=""),"",$E26*'Methodology Notes'!$H$19/'Methodology Notes'!$H$18*(IF(G26="Active",'Methodology Notes'!O16,IF(G26="Sleep/standby",'Methodology Notes'!N16,IF(G26="Off",'Methodology Notes'!M16,IF(G26="Power Strip / Unplugged",0))))))</f>
        <v/>
      </c>
      <c r="N26" s="553"/>
      <c r="O26" s="562" t="str">
        <f>IF(OR(I26="", E26=""),"",$E26*'Methodology Notes'!$H$19/'Methodology Notes'!$H$18*(IF(I26="Active",'Methodology Notes'!O16,IF(I26="Sleep/standby",'Methodology Notes'!N16,IF(I26="Off",'Methodology Notes'!M16,IF(I26="Power Strip / Unplugged",0))))))</f>
        <v/>
      </c>
      <c r="P26" s="555" t="s">
        <v>61</v>
      </c>
      <c r="Q26" s="561" t="str">
        <f t="shared" si="5"/>
        <v/>
      </c>
      <c r="R26" s="556"/>
      <c r="S26" s="563" t="str">
        <f t="shared" si="0"/>
        <v/>
      </c>
      <c r="T26" s="555" t="s">
        <v>61</v>
      </c>
      <c r="U26" s="561" t="str">
        <f t="shared" si="2"/>
        <v/>
      </c>
      <c r="V26" s="556"/>
      <c r="W26" s="563" t="str">
        <f t="shared" si="3"/>
        <v/>
      </c>
      <c r="X26" s="555" t="s">
        <v>61</v>
      </c>
      <c r="Y26" s="561" t="str">
        <f t="shared" si="4"/>
        <v/>
      </c>
      <c r="Z26" s="556"/>
      <c r="AA26" s="563" t="str">
        <f t="shared" si="1"/>
        <v/>
      </c>
      <c r="AB26" s="239"/>
      <c r="AC26" s="785"/>
      <c r="AD26" s="18"/>
      <c r="AE26" s="18"/>
      <c r="AF26" s="18"/>
      <c r="AG26" s="18"/>
      <c r="AH26" s="18"/>
      <c r="AI26" s="18"/>
      <c r="AJ26" s="18"/>
      <c r="AK26" s="18"/>
      <c r="AL26" s="18"/>
      <c r="AM26" s="18"/>
      <c r="AN26" s="18"/>
      <c r="AO26" s="18"/>
      <c r="AP26" s="18"/>
      <c r="AQ26" s="18"/>
      <c r="AR26" s="18"/>
    </row>
    <row r="27" spans="1:49" s="470" customFormat="1" ht="30" customHeight="1">
      <c r="A27" s="18"/>
      <c r="B27" s="784"/>
      <c r="C27" s="80"/>
      <c r="D27" s="324" t="s">
        <v>55</v>
      </c>
      <c r="E27" s="558"/>
      <c r="F27" s="545"/>
      <c r="G27" s="559"/>
      <c r="H27" s="547"/>
      <c r="I27" s="560"/>
      <c r="J27" s="549"/>
      <c r="K27" s="550" t="s">
        <v>61</v>
      </c>
      <c r="L27" s="551"/>
      <c r="M27" s="561" t="str">
        <f>IF(OR(G27="", E27=""),"",$E27*'Methodology Notes'!$H$19/'Methodology Notes'!$H$18*(IF(G27="Active",'Methodology Notes'!O17,IF(G27="Sleep/standby",'Methodology Notes'!N17,IF(G27="Off",'Methodology Notes'!M17,IF(G27="Power Strip / Unplugged",0))))))</f>
        <v/>
      </c>
      <c r="N27" s="553"/>
      <c r="O27" s="562" t="str">
        <f>IF(OR(I27="", E27=""),"",$E27*'Methodology Notes'!$H$19/'Methodology Notes'!$H$18*(IF(I27="Active",'Methodology Notes'!O17,IF(I27="Sleep/standby",'Methodology Notes'!N17,IF(I27="Off",'Methodology Notes'!M17,IF(I27="Power Strip / Unplugged",0))))))</f>
        <v/>
      </c>
      <c r="P27" s="555" t="s">
        <v>61</v>
      </c>
      <c r="Q27" s="561" t="str">
        <f t="shared" si="5"/>
        <v/>
      </c>
      <c r="R27" s="556"/>
      <c r="S27" s="563" t="str">
        <f t="shared" si="0"/>
        <v/>
      </c>
      <c r="T27" s="555" t="s">
        <v>61</v>
      </c>
      <c r="U27" s="561" t="str">
        <f t="shared" si="2"/>
        <v/>
      </c>
      <c r="V27" s="556"/>
      <c r="W27" s="563" t="str">
        <f t="shared" si="3"/>
        <v/>
      </c>
      <c r="X27" s="555" t="s">
        <v>61</v>
      </c>
      <c r="Y27" s="561" t="str">
        <f t="shared" si="4"/>
        <v/>
      </c>
      <c r="Z27" s="556"/>
      <c r="AA27" s="563" t="str">
        <f t="shared" si="1"/>
        <v/>
      </c>
      <c r="AB27" s="239"/>
      <c r="AC27" s="785"/>
      <c r="AD27" s="18"/>
      <c r="AE27" s="18"/>
      <c r="AF27" s="18"/>
      <c r="AG27" s="18"/>
      <c r="AH27" s="18"/>
      <c r="AI27" s="36"/>
      <c r="AJ27" s="18"/>
      <c r="AK27" s="18"/>
      <c r="AL27" s="18"/>
      <c r="AM27" s="18"/>
      <c r="AN27" s="18"/>
      <c r="AO27" s="18"/>
      <c r="AP27" s="18"/>
      <c r="AQ27" s="18"/>
      <c r="AR27" s="18"/>
    </row>
    <row r="28" spans="1:49" s="470" customFormat="1" ht="30" customHeight="1" thickBot="1">
      <c r="A28" s="18"/>
      <c r="B28" s="784"/>
      <c r="C28" s="80"/>
      <c r="D28" s="325" t="s">
        <v>351</v>
      </c>
      <c r="E28" s="564"/>
      <c r="F28" s="545"/>
      <c r="G28" s="565"/>
      <c r="H28" s="547"/>
      <c r="I28" s="566"/>
      <c r="J28" s="549"/>
      <c r="K28" s="550" t="s">
        <v>61</v>
      </c>
      <c r="L28" s="551"/>
      <c r="M28" s="567" t="str">
        <f>IF(OR(G28="", E28=""),"",$E28*'Methodology Notes'!$H$19/'Methodology Notes'!$H$18*(IF(G28="Active",'Methodology Notes'!O18,IF(G28="Sleep/standby",'Methodology Notes'!N18,IF(G28="Off",'Methodology Notes'!M18,IF(G28="Power Strip / Unplugged",0))))))</f>
        <v/>
      </c>
      <c r="N28" s="553"/>
      <c r="O28" s="568" t="str">
        <f>IF(OR(I28="", E28=""),"",$E28*'Methodology Notes'!$H$19/'Methodology Notes'!$H$18*(IF(I28="Active",'Methodology Notes'!O18,IF(I28="Sleep/standby",'Methodology Notes'!N18,IF(I28="Off",'Methodology Notes'!M18,IF(I28="Power Strip / Unplugged",0))))))</f>
        <v/>
      </c>
      <c r="P28" s="555" t="s">
        <v>61</v>
      </c>
      <c r="Q28" s="567" t="str">
        <f t="shared" si="5"/>
        <v/>
      </c>
      <c r="R28" s="556"/>
      <c r="S28" s="569" t="str">
        <f t="shared" si="0"/>
        <v/>
      </c>
      <c r="T28" s="555" t="s">
        <v>61</v>
      </c>
      <c r="U28" s="567" t="str">
        <f t="shared" si="2"/>
        <v/>
      </c>
      <c r="V28" s="556"/>
      <c r="W28" s="569" t="str">
        <f t="shared" si="3"/>
        <v/>
      </c>
      <c r="X28" s="555" t="s">
        <v>61</v>
      </c>
      <c r="Y28" s="567" t="str">
        <f t="shared" si="4"/>
        <v/>
      </c>
      <c r="Z28" s="556"/>
      <c r="AA28" s="569" t="str">
        <f t="shared" si="1"/>
        <v/>
      </c>
      <c r="AB28" s="239"/>
      <c r="AC28" s="785"/>
      <c r="AD28" s="18"/>
      <c r="AE28" s="18"/>
      <c r="AF28" s="18"/>
      <c r="AG28" s="18"/>
      <c r="AH28" s="18"/>
      <c r="AI28" s="18"/>
      <c r="AJ28" s="18"/>
      <c r="AK28" s="18"/>
      <c r="AL28" s="18"/>
      <c r="AM28" s="18"/>
      <c r="AN28" s="18"/>
      <c r="AO28" s="18"/>
      <c r="AP28" s="18"/>
      <c r="AQ28" s="18"/>
      <c r="AR28" s="18"/>
    </row>
    <row r="29" spans="1:49" s="470" customFormat="1" ht="15.75" thickBot="1">
      <c r="A29" s="18"/>
      <c r="B29" s="784"/>
      <c r="C29" s="81"/>
      <c r="D29" s="77"/>
      <c r="E29" s="71"/>
      <c r="F29" s="71"/>
      <c r="G29" s="71"/>
      <c r="H29" s="71"/>
      <c r="I29" s="71"/>
      <c r="J29" s="72"/>
      <c r="K29" s="89"/>
      <c r="L29" s="243"/>
      <c r="M29" s="244"/>
      <c r="N29" s="244"/>
      <c r="O29" s="244"/>
      <c r="P29" s="244"/>
      <c r="Q29" s="244"/>
      <c r="R29" s="244"/>
      <c r="S29" s="244"/>
      <c r="T29" s="244"/>
      <c r="U29" s="244"/>
      <c r="V29" s="244"/>
      <c r="W29" s="244"/>
      <c r="X29" s="244"/>
      <c r="Y29" s="244"/>
      <c r="Z29" s="244"/>
      <c r="AA29" s="244"/>
      <c r="AB29" s="245"/>
      <c r="AC29" s="785"/>
      <c r="AD29" s="18"/>
      <c r="AE29" s="18"/>
      <c r="AF29" s="18"/>
      <c r="AG29" s="18"/>
      <c r="AH29" s="18"/>
      <c r="AI29" s="18"/>
      <c r="AJ29" s="18"/>
      <c r="AK29" s="341"/>
      <c r="AL29" s="341"/>
      <c r="AM29" s="341"/>
      <c r="AN29" s="341"/>
      <c r="AO29" s="341"/>
      <c r="AP29" s="341"/>
      <c r="AQ29" s="1"/>
      <c r="AR29" s="1"/>
      <c r="AS29" s="466"/>
      <c r="AT29" s="466"/>
      <c r="AU29" s="466"/>
      <c r="AV29" s="466"/>
      <c r="AW29" s="466"/>
    </row>
    <row r="30" spans="1:49" s="470" customFormat="1" ht="9" customHeight="1" thickBot="1">
      <c r="A30" s="18"/>
      <c r="B30" s="784"/>
      <c r="C30" s="90"/>
      <c r="D30" s="90"/>
      <c r="E30" s="90"/>
      <c r="F30" s="90"/>
      <c r="G30" s="90"/>
      <c r="H30" s="90"/>
      <c r="I30" s="90"/>
      <c r="J30" s="90"/>
      <c r="K30" s="21"/>
      <c r="L30" s="21"/>
      <c r="M30" s="21"/>
      <c r="N30" s="21"/>
      <c r="O30" s="21"/>
      <c r="P30" s="21"/>
      <c r="Q30" s="21"/>
      <c r="R30" s="21"/>
      <c r="S30" s="21"/>
      <c r="T30" s="21"/>
      <c r="U30" s="21"/>
      <c r="V30" s="21"/>
      <c r="W30" s="21"/>
      <c r="X30" s="21"/>
      <c r="Y30" s="21"/>
      <c r="Z30" s="21"/>
      <c r="AA30" s="21"/>
      <c r="AB30" s="21"/>
      <c r="AC30" s="632"/>
      <c r="AD30" s="18"/>
      <c r="AE30" s="18"/>
      <c r="AF30" s="18"/>
      <c r="AG30" s="18"/>
      <c r="AH30" s="18"/>
      <c r="AI30" s="18"/>
      <c r="AJ30" s="18"/>
      <c r="AK30" s="341"/>
      <c r="AL30" s="341"/>
      <c r="AM30" s="341"/>
      <c r="AN30" s="341"/>
      <c r="AO30" s="341"/>
      <c r="AP30" s="341"/>
      <c r="AQ30" s="1"/>
      <c r="AR30" s="1"/>
      <c r="AS30" s="466"/>
      <c r="AT30" s="466"/>
      <c r="AU30" s="466"/>
      <c r="AV30" s="466"/>
      <c r="AW30" s="466"/>
    </row>
    <row r="31" spans="1:49" s="470" customFormat="1" ht="43.5" customHeight="1" thickTop="1">
      <c r="A31" s="18"/>
      <c r="B31" s="784"/>
      <c r="C31" s="90"/>
      <c r="D31" s="996" t="s">
        <v>23</v>
      </c>
      <c r="E31" s="997"/>
      <c r="F31" s="997"/>
      <c r="G31" s="997"/>
      <c r="H31" s="998"/>
      <c r="I31" s="998"/>
      <c r="J31" s="998"/>
      <c r="K31" s="998"/>
      <c r="L31" s="999"/>
      <c r="M31" s="1000"/>
      <c r="N31" s="21"/>
      <c r="O31" s="21"/>
      <c r="P31" s="1035" t="s">
        <v>64</v>
      </c>
      <c r="Q31" s="1036"/>
      <c r="R31" s="1036"/>
      <c r="S31" s="1036"/>
      <c r="T31" s="1036"/>
      <c r="U31" s="991" t="s">
        <v>109</v>
      </c>
      <c r="V31" s="992"/>
      <c r="W31" s="992"/>
      <c r="X31" s="248"/>
      <c r="Y31" s="991" t="s">
        <v>110</v>
      </c>
      <c r="Z31" s="992"/>
      <c r="AA31" s="992"/>
      <c r="AB31" s="64"/>
      <c r="AC31" s="632"/>
      <c r="AD31" s="86"/>
      <c r="AE31" s="36"/>
      <c r="AF31" s="18"/>
      <c r="AG31" s="18"/>
      <c r="AH31" s="18"/>
      <c r="AI31" s="18"/>
      <c r="AJ31" s="18"/>
      <c r="AK31" s="341"/>
      <c r="AL31" s="341"/>
      <c r="AM31" s="341"/>
      <c r="AN31" s="341"/>
      <c r="AO31" s="341"/>
      <c r="AP31" s="341"/>
      <c r="AQ31" s="1"/>
      <c r="AR31" s="1"/>
      <c r="AS31" s="466"/>
      <c r="AT31" s="466"/>
      <c r="AU31" s="466"/>
      <c r="AV31" s="466"/>
      <c r="AW31" s="466"/>
    </row>
    <row r="32" spans="1:49" s="470" customFormat="1" ht="16.5" thickBot="1">
      <c r="A32" s="18"/>
      <c r="B32" s="784"/>
      <c r="C32" s="90"/>
      <c r="D32" s="1001" t="s">
        <v>15</v>
      </c>
      <c r="E32" s="1002"/>
      <c r="F32" s="1003"/>
      <c r="G32" s="1003"/>
      <c r="H32" s="1004"/>
      <c r="I32" s="1004"/>
      <c r="J32" s="1004"/>
      <c r="K32" s="1004"/>
      <c r="L32" s="1005"/>
      <c r="M32" s="1006"/>
      <c r="N32" s="21"/>
      <c r="O32" s="21"/>
      <c r="P32" s="1037"/>
      <c r="Q32" s="1038"/>
      <c r="R32" s="1038"/>
      <c r="S32" s="1038"/>
      <c r="T32" s="1038"/>
      <c r="U32" s="993"/>
      <c r="V32" s="993"/>
      <c r="W32" s="993"/>
      <c r="X32" s="21"/>
      <c r="Y32" s="993"/>
      <c r="Z32" s="993"/>
      <c r="AA32" s="993"/>
      <c r="AB32" s="51"/>
      <c r="AC32" s="632"/>
      <c r="AD32" s="86"/>
      <c r="AE32" s="36"/>
      <c r="AF32" s="18"/>
      <c r="AG32" s="18"/>
      <c r="AH32" s="18"/>
      <c r="AI32" s="18"/>
      <c r="AJ32" s="18"/>
      <c r="AK32" s="341"/>
      <c r="AL32" s="341"/>
      <c r="AM32" s="341"/>
      <c r="AN32" s="341"/>
      <c r="AO32" s="341"/>
      <c r="AP32" s="341"/>
      <c r="AQ32" s="1"/>
      <c r="AR32" s="1"/>
      <c r="AS32" s="466"/>
      <c r="AT32" s="466"/>
      <c r="AU32" s="466"/>
      <c r="AV32" s="466"/>
      <c r="AW32" s="466"/>
    </row>
    <row r="33" spans="1:49" s="470" customFormat="1" ht="37.5" customHeight="1" thickTop="1" thickBot="1">
      <c r="A33" s="18"/>
      <c r="B33" s="784"/>
      <c r="C33" s="90"/>
      <c r="D33" s="58" t="s">
        <v>16</v>
      </c>
      <c r="E33" s="1026" t="s">
        <v>24</v>
      </c>
      <c r="F33" s="1027"/>
      <c r="G33" s="1027"/>
      <c r="H33" s="1028"/>
      <c r="I33" s="1028"/>
      <c r="J33" s="1028"/>
      <c r="K33" s="1028"/>
      <c r="L33" s="1029"/>
      <c r="M33" s="1006"/>
      <c r="N33" s="21"/>
      <c r="O33" s="21"/>
      <c r="P33" s="908" t="s">
        <v>325</v>
      </c>
      <c r="Q33" s="246"/>
      <c r="R33" s="21"/>
      <c r="S33" s="21"/>
      <c r="T33" s="21"/>
      <c r="U33" s="1056" t="str">
        <f>IF(AND(U20="", U21="", U22="", U23="", U24="", U25="", U26="", U27="", U28=""),"", SUM(U20:U28))</f>
        <v/>
      </c>
      <c r="V33" s="1059"/>
      <c r="W33" s="1060"/>
      <c r="X33" s="570"/>
      <c r="Y33" s="1056" t="str">
        <f>IF(AND(Y20="", Y21="", Y22="", Y23="", Y24="", Y25="", Y26="", Y27="", Y28=""),"", SUM(Y20:Y28))</f>
        <v/>
      </c>
      <c r="Z33" s="1057"/>
      <c r="AA33" s="1058"/>
      <c r="AB33" s="51"/>
      <c r="AC33" s="632"/>
      <c r="AD33" s="87"/>
      <c r="AE33" s="36"/>
      <c r="AF33" s="18"/>
      <c r="AG33" s="18"/>
      <c r="AH33" s="18"/>
      <c r="AI33" s="18"/>
      <c r="AJ33" s="18"/>
      <c r="AK33" s="341"/>
      <c r="AL33" s="341"/>
      <c r="AM33" s="341"/>
      <c r="AN33" s="341"/>
      <c r="AO33" s="341"/>
      <c r="AP33" s="341"/>
      <c r="AQ33" s="1"/>
      <c r="AR33" s="1"/>
      <c r="AS33" s="466"/>
      <c r="AT33" s="466"/>
      <c r="AU33" s="466"/>
      <c r="AV33" s="466"/>
      <c r="AW33" s="466"/>
    </row>
    <row r="34" spans="1:49" s="470" customFormat="1" ht="12.75" customHeight="1" thickTop="1" thickBot="1">
      <c r="A34" s="18"/>
      <c r="B34" s="784"/>
      <c r="C34" s="90"/>
      <c r="D34" s="1024" t="s">
        <v>17</v>
      </c>
      <c r="E34" s="1039" t="s">
        <v>25</v>
      </c>
      <c r="F34" s="1040"/>
      <c r="G34" s="1040"/>
      <c r="H34" s="1040"/>
      <c r="I34" s="1040"/>
      <c r="J34" s="1040"/>
      <c r="K34" s="1040"/>
      <c r="L34" s="1040"/>
      <c r="M34" s="1041"/>
      <c r="N34" s="21"/>
      <c r="O34" s="21"/>
      <c r="P34" s="47"/>
      <c r="Q34" s="21"/>
      <c r="R34" s="21"/>
      <c r="S34" s="21"/>
      <c r="T34" s="21"/>
      <c r="U34" s="461"/>
      <c r="V34" s="461"/>
      <c r="W34" s="461"/>
      <c r="X34" s="461"/>
      <c r="Y34" s="461"/>
      <c r="Z34" s="461"/>
      <c r="AA34" s="461"/>
      <c r="AB34" s="51"/>
      <c r="AC34" s="632"/>
      <c r="AD34" s="87"/>
      <c r="AE34" s="36"/>
      <c r="AF34" s="18"/>
      <c r="AG34" s="18"/>
      <c r="AH34" s="18"/>
      <c r="AI34" s="18"/>
      <c r="AJ34" s="18"/>
      <c r="AK34" s="341"/>
      <c r="AL34" s="341"/>
      <c r="AM34" s="341"/>
      <c r="AN34" s="341"/>
      <c r="AO34" s="341"/>
      <c r="AP34" s="341"/>
      <c r="AQ34" s="1"/>
      <c r="AR34" s="1"/>
      <c r="AS34" s="466"/>
      <c r="AT34" s="466"/>
      <c r="AU34" s="466"/>
      <c r="AV34" s="466"/>
      <c r="AW34" s="466"/>
    </row>
    <row r="35" spans="1:49" s="470" customFormat="1" ht="35.25" customHeight="1" thickTop="1" thickBot="1">
      <c r="A35" s="18"/>
      <c r="B35" s="784"/>
      <c r="C35" s="90"/>
      <c r="D35" s="1050"/>
      <c r="E35" s="1042"/>
      <c r="F35" s="1043"/>
      <c r="G35" s="1043"/>
      <c r="H35" s="1043"/>
      <c r="I35" s="1043"/>
      <c r="J35" s="1043"/>
      <c r="K35" s="1043"/>
      <c r="L35" s="1043"/>
      <c r="M35" s="1044"/>
      <c r="N35" s="21"/>
      <c r="O35" s="21"/>
      <c r="P35" s="909" t="s">
        <v>326</v>
      </c>
      <c r="Q35" s="247"/>
      <c r="R35" s="21"/>
      <c r="S35" s="21"/>
      <c r="T35" s="21"/>
      <c r="U35" s="1051" t="str">
        <f>IF(AND(W20="",W21="",W22="",W23="",W24="",W25="",W26="",W27="",W28=""),"",SUM(W20:W28))</f>
        <v/>
      </c>
      <c r="V35" s="1052"/>
      <c r="W35" s="1053"/>
      <c r="X35" s="570"/>
      <c r="Y35" s="1051" t="str">
        <f>IF(AND(AA20="",AA21="",AA22="",AA23="",AA24="",AA25="",AA26="",AA27="",AA28=""),"",SUM(AA20:AA28))</f>
        <v/>
      </c>
      <c r="Z35" s="1054"/>
      <c r="AA35" s="1055"/>
      <c r="AB35" s="51"/>
      <c r="AC35" s="632"/>
      <c r="AD35" s="86"/>
      <c r="AE35" s="36"/>
      <c r="AF35" s="18"/>
      <c r="AG35" s="18"/>
      <c r="AH35" s="18"/>
      <c r="AI35" s="18"/>
      <c r="AJ35" s="18"/>
      <c r="AK35" s="341"/>
      <c r="AL35" s="341"/>
      <c r="AM35" s="341"/>
      <c r="AN35" s="341"/>
      <c r="AO35" s="341"/>
      <c r="AP35" s="341"/>
      <c r="AQ35" s="1"/>
      <c r="AR35" s="1"/>
      <c r="AS35" s="466"/>
      <c r="AT35" s="466"/>
      <c r="AU35" s="472"/>
      <c r="AV35" s="466"/>
      <c r="AW35" s="466"/>
    </row>
    <row r="36" spans="1:49" s="470" customFormat="1" ht="15.75" customHeight="1" thickTop="1" thickBot="1">
      <c r="A36" s="18"/>
      <c r="B36" s="784"/>
      <c r="C36" s="90"/>
      <c r="D36" s="1024" t="s">
        <v>18</v>
      </c>
      <c r="E36" s="1039" t="s">
        <v>26</v>
      </c>
      <c r="F36" s="1040"/>
      <c r="G36" s="1040"/>
      <c r="H36" s="1040"/>
      <c r="I36" s="1040"/>
      <c r="J36" s="1040"/>
      <c r="K36" s="1040"/>
      <c r="L36" s="1040"/>
      <c r="M36" s="1041"/>
      <c r="N36" s="21"/>
      <c r="O36" s="21"/>
      <c r="P36" s="47"/>
      <c r="Q36" s="21"/>
      <c r="R36" s="21"/>
      <c r="S36" s="21"/>
      <c r="T36" s="21"/>
      <c r="U36" s="461"/>
      <c r="V36" s="461"/>
      <c r="W36" s="461"/>
      <c r="X36" s="461"/>
      <c r="Y36" s="461"/>
      <c r="Z36" s="461"/>
      <c r="AA36" s="461"/>
      <c r="AB36" s="51"/>
      <c r="AC36" s="632"/>
      <c r="AD36" s="86"/>
      <c r="AE36" s="36"/>
      <c r="AF36" s="18"/>
      <c r="AG36" s="18"/>
      <c r="AH36" s="18"/>
      <c r="AI36" s="18"/>
      <c r="AJ36" s="18"/>
      <c r="AK36" s="341"/>
      <c r="AL36" s="341"/>
      <c r="AM36" s="341"/>
      <c r="AN36" s="341"/>
      <c r="AO36" s="341"/>
      <c r="AP36" s="341"/>
      <c r="AQ36" s="1"/>
      <c r="AR36" s="1"/>
      <c r="AS36" s="466"/>
      <c r="AT36" s="466"/>
      <c r="AU36" s="466"/>
      <c r="AV36" s="466"/>
      <c r="AW36" s="466"/>
    </row>
    <row r="37" spans="1:49" s="470" customFormat="1" ht="35.25" customHeight="1" thickTop="1" thickBot="1">
      <c r="A37" s="18"/>
      <c r="B37" s="784"/>
      <c r="C37" s="90"/>
      <c r="D37" s="1025"/>
      <c r="E37" s="1042"/>
      <c r="F37" s="1043"/>
      <c r="G37" s="1043"/>
      <c r="H37" s="1043"/>
      <c r="I37" s="1043"/>
      <c r="J37" s="1043"/>
      <c r="K37" s="1043"/>
      <c r="L37" s="1043"/>
      <c r="M37" s="1044"/>
      <c r="N37" s="21"/>
      <c r="O37" s="21"/>
      <c r="P37" s="1033" t="s">
        <v>68</v>
      </c>
      <c r="Q37" s="1034"/>
      <c r="R37" s="1034"/>
      <c r="S37" s="1034"/>
      <c r="T37" s="1034"/>
      <c r="U37" s="1045" t="str">
        <f>IF(OR(U33="", U35=""),"",U33-U35)</f>
        <v/>
      </c>
      <c r="V37" s="1046"/>
      <c r="W37" s="1047"/>
      <c r="X37" s="570"/>
      <c r="Y37" s="1045" t="str">
        <f>IF(OR(Y33="", Y35=""),"",Y33-Y35)</f>
        <v/>
      </c>
      <c r="Z37" s="1046"/>
      <c r="AA37" s="1047"/>
      <c r="AB37" s="51"/>
      <c r="AC37" s="632"/>
      <c r="AD37" s="87"/>
      <c r="AE37" s="36"/>
      <c r="AF37" s="18"/>
      <c r="AG37" s="18"/>
      <c r="AH37" s="18"/>
      <c r="AI37" s="18"/>
      <c r="AJ37" s="18"/>
      <c r="AK37" s="341"/>
      <c r="AL37" s="341"/>
      <c r="AM37" s="341"/>
      <c r="AN37" s="341"/>
      <c r="AO37" s="341"/>
      <c r="AP37" s="341"/>
      <c r="AQ37" s="1"/>
      <c r="AR37" s="1"/>
      <c r="AS37" s="466"/>
      <c r="AT37" s="466"/>
      <c r="AU37" s="466"/>
      <c r="AV37" s="466"/>
      <c r="AW37" s="466"/>
    </row>
    <row r="38" spans="1:49" s="470" customFormat="1" ht="18" customHeight="1" thickTop="1" thickBot="1">
      <c r="A38" s="18"/>
      <c r="B38" s="784"/>
      <c r="C38" s="90"/>
      <c r="D38" s="1048" t="s">
        <v>19</v>
      </c>
      <c r="E38" s="1026" t="s">
        <v>232</v>
      </c>
      <c r="F38" s="1027"/>
      <c r="G38" s="1027"/>
      <c r="H38" s="1028"/>
      <c r="I38" s="1028"/>
      <c r="J38" s="1028"/>
      <c r="K38" s="1028"/>
      <c r="L38" s="1029"/>
      <c r="M38" s="1006"/>
      <c r="N38" s="21"/>
      <c r="O38" s="21"/>
      <c r="P38" s="52"/>
      <c r="Q38" s="53"/>
      <c r="R38" s="53"/>
      <c r="S38" s="53"/>
      <c r="T38" s="53"/>
      <c r="U38" s="53"/>
      <c r="V38" s="53"/>
      <c r="W38" s="53"/>
      <c r="X38" s="53"/>
      <c r="Y38" s="53"/>
      <c r="Z38" s="53"/>
      <c r="AA38" s="53"/>
      <c r="AB38" s="65"/>
      <c r="AC38" s="632"/>
      <c r="AD38" s="86"/>
      <c r="AE38" s="36"/>
      <c r="AF38" s="18"/>
      <c r="AG38" s="18"/>
      <c r="AH38" s="18"/>
      <c r="AI38" s="18"/>
      <c r="AJ38" s="18"/>
      <c r="AK38" s="341"/>
      <c r="AL38" s="341"/>
      <c r="AM38" s="341"/>
      <c r="AN38" s="341"/>
      <c r="AO38" s="341"/>
      <c r="AP38" s="341"/>
      <c r="AQ38" s="1"/>
      <c r="AR38" s="1"/>
      <c r="AS38" s="466"/>
      <c r="AT38" s="466"/>
      <c r="AU38" s="466"/>
      <c r="AV38" s="466"/>
      <c r="AW38" s="466"/>
    </row>
    <row r="39" spans="1:49" s="470" customFormat="1" ht="47.25" customHeight="1" thickTop="1" thickBot="1">
      <c r="A39" s="18"/>
      <c r="B39" s="784"/>
      <c r="C39" s="90"/>
      <c r="D39" s="1049"/>
      <c r="E39" s="1030"/>
      <c r="F39" s="1030"/>
      <c r="G39" s="1030"/>
      <c r="H39" s="1030"/>
      <c r="I39" s="1030"/>
      <c r="J39" s="1030"/>
      <c r="K39" s="1030"/>
      <c r="L39" s="1031"/>
      <c r="M39" s="1032"/>
      <c r="N39" s="21"/>
      <c r="O39" s="21"/>
      <c r="P39" s="21"/>
      <c r="Q39" s="21"/>
      <c r="R39" s="21"/>
      <c r="S39" s="21"/>
      <c r="T39" s="21"/>
      <c r="U39" s="21"/>
      <c r="V39" s="21"/>
      <c r="W39" s="21"/>
      <c r="X39" s="21"/>
      <c r="Y39" s="21"/>
      <c r="Z39" s="21"/>
      <c r="AA39" s="21"/>
      <c r="AB39" s="21"/>
      <c r="AC39" s="632"/>
      <c r="AD39" s="87"/>
      <c r="AE39" s="36"/>
      <c r="AF39" s="18"/>
      <c r="AG39" s="18"/>
      <c r="AH39" s="18"/>
      <c r="AI39" s="18"/>
      <c r="AJ39" s="18"/>
      <c r="AK39" s="341"/>
      <c r="AL39" s="341"/>
      <c r="AM39" s="341"/>
      <c r="AN39" s="341"/>
      <c r="AO39" s="341"/>
      <c r="AP39" s="341"/>
      <c r="AQ39" s="1"/>
      <c r="AR39" s="1"/>
      <c r="AS39" s="466"/>
      <c r="AT39" s="466"/>
      <c r="AU39" s="466"/>
      <c r="AV39" s="466"/>
      <c r="AW39" s="466"/>
    </row>
    <row r="40" spans="1:49" ht="15.75" thickTop="1">
      <c r="A40" s="10"/>
      <c r="B40" s="777"/>
      <c r="C40" s="7"/>
      <c r="D40" s="7"/>
      <c r="E40" s="7"/>
      <c r="F40" s="7"/>
      <c r="G40" s="7"/>
      <c r="H40" s="7"/>
      <c r="I40" s="7"/>
      <c r="J40" s="7"/>
      <c r="K40" s="21"/>
      <c r="L40" s="21"/>
      <c r="M40" s="21"/>
      <c r="N40" s="21"/>
      <c r="O40" s="21"/>
      <c r="P40" s="21"/>
      <c r="Q40" s="21"/>
      <c r="R40" s="21"/>
      <c r="S40" s="21"/>
      <c r="T40" s="21"/>
      <c r="U40" s="21"/>
      <c r="V40" s="21"/>
      <c r="W40" s="21"/>
      <c r="X40" s="21"/>
      <c r="Y40" s="21"/>
      <c r="Z40" s="21"/>
      <c r="AA40" s="21"/>
      <c r="AB40" s="21"/>
      <c r="AC40" s="632"/>
      <c r="AD40" s="88"/>
      <c r="AE40" s="4"/>
      <c r="AF40" s="10"/>
      <c r="AG40" s="10"/>
      <c r="AH40" s="10"/>
      <c r="AI40" s="10"/>
      <c r="AJ40" s="10"/>
      <c r="AK40" s="10"/>
      <c r="AL40" s="10"/>
      <c r="AM40" s="10"/>
      <c r="AN40" s="10"/>
      <c r="AO40" s="10"/>
      <c r="AP40" s="10"/>
      <c r="AQ40" s="10"/>
      <c r="AR40" s="10"/>
    </row>
    <row r="41" spans="1:49" ht="15.75" thickBot="1">
      <c r="A41" s="10"/>
      <c r="B41" s="805"/>
      <c r="C41" s="806"/>
      <c r="D41" s="806"/>
      <c r="E41" s="806"/>
      <c r="F41" s="806"/>
      <c r="G41" s="806"/>
      <c r="H41" s="806"/>
      <c r="I41" s="806"/>
      <c r="J41" s="806"/>
      <c r="K41" s="806"/>
      <c r="L41" s="806"/>
      <c r="M41" s="806"/>
      <c r="N41" s="806"/>
      <c r="O41" s="806"/>
      <c r="P41" s="806"/>
      <c r="Q41" s="806"/>
      <c r="R41" s="806"/>
      <c r="S41" s="806"/>
      <c r="T41" s="806"/>
      <c r="U41" s="806"/>
      <c r="V41" s="806"/>
      <c r="W41" s="806"/>
      <c r="X41" s="806"/>
      <c r="Y41" s="806"/>
      <c r="Z41" s="806"/>
      <c r="AA41" s="806"/>
      <c r="AB41" s="806"/>
      <c r="AC41" s="807"/>
      <c r="AD41" s="10"/>
      <c r="AE41" s="10"/>
      <c r="AF41" s="10"/>
      <c r="AG41" s="10"/>
      <c r="AH41" s="10"/>
      <c r="AI41" s="10"/>
      <c r="AJ41" s="10"/>
      <c r="AK41" s="10"/>
      <c r="AL41" s="10"/>
      <c r="AM41" s="10"/>
      <c r="AN41" s="10"/>
      <c r="AO41" s="10"/>
      <c r="AP41" s="10"/>
      <c r="AQ41" s="10"/>
      <c r="AR41" s="10"/>
    </row>
    <row r="42" spans="1:49" ht="15.75" thickTop="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row>
    <row r="43" spans="1:49">
      <c r="A43" s="10"/>
      <c r="B43" s="338" t="s">
        <v>313</v>
      </c>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row>
    <row r="44" spans="1:49">
      <c r="A44" s="10"/>
      <c r="B44" s="338" t="s">
        <v>312</v>
      </c>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row>
    <row r="45" spans="1:49">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row>
    <row r="46" spans="1:49">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row>
    <row r="47" spans="1:49">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row>
    <row r="48" spans="1:49">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row>
    <row r="49" spans="1:44">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row>
    <row r="50" spans="1:44" ht="1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row>
    <row r="51" spans="1:44">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row>
    <row r="52" spans="1:44">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row>
    <row r="53" spans="1:44">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row>
    <row r="54" spans="1:44">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row>
    <row r="55" spans="1:44" hidden="1"/>
    <row r="56" spans="1:44" hidden="1"/>
    <row r="57" spans="1:44" hidden="1"/>
    <row r="58" spans="1:44" hidden="1"/>
    <row r="59" spans="1:44" hidden="1"/>
    <row r="60" spans="1:44" hidden="1"/>
    <row r="61" spans="1:44" hidden="1"/>
    <row r="62" spans="1:44" hidden="1"/>
    <row r="63" spans="1:44" hidden="1"/>
    <row r="64" spans="1:4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sheetData>
  <sheetProtection sheet="1" objects="1" scenarios="1"/>
  <mergeCells count="42">
    <mergeCell ref="D36:D37"/>
    <mergeCell ref="E38:M39"/>
    <mergeCell ref="Y31:AA32"/>
    <mergeCell ref="P37:T37"/>
    <mergeCell ref="P31:T32"/>
    <mergeCell ref="E34:M35"/>
    <mergeCell ref="E36:M37"/>
    <mergeCell ref="U37:W37"/>
    <mergeCell ref="D38:D39"/>
    <mergeCell ref="D34:D35"/>
    <mergeCell ref="E33:M33"/>
    <mergeCell ref="U35:W35"/>
    <mergeCell ref="Y35:AA35"/>
    <mergeCell ref="Y37:AA37"/>
    <mergeCell ref="Y33:AA33"/>
    <mergeCell ref="U33:W33"/>
    <mergeCell ref="AK21:AL21"/>
    <mergeCell ref="AE21:AF21"/>
    <mergeCell ref="AG21:AH21"/>
    <mergeCell ref="AI21:AJ21"/>
    <mergeCell ref="D15:AA15"/>
    <mergeCell ref="G18:I18"/>
    <mergeCell ref="Q18:S18"/>
    <mergeCell ref="Y18:AA18"/>
    <mergeCell ref="U18:W18"/>
    <mergeCell ref="M18:O18"/>
    <mergeCell ref="S2:Y2"/>
    <mergeCell ref="U31:W32"/>
    <mergeCell ref="D4:U4"/>
    <mergeCell ref="D31:M31"/>
    <mergeCell ref="D32:M32"/>
    <mergeCell ref="L6:T7"/>
    <mergeCell ref="Q9:Y10"/>
    <mergeCell ref="D18:D19"/>
    <mergeCell ref="E18:E19"/>
    <mergeCell ref="D6:E7"/>
    <mergeCell ref="D12:Y14"/>
    <mergeCell ref="M5:P5"/>
    <mergeCell ref="R5:U5"/>
    <mergeCell ref="D5:J5"/>
    <mergeCell ref="F6:K7"/>
    <mergeCell ref="N9:O9"/>
  </mergeCells>
  <phoneticPr fontId="14" type="noConversion"/>
  <conditionalFormatting sqref="N9">
    <cfRule type="expression" dxfId="1" priority="1" stopIfTrue="1">
      <formula>$AA$10=2</formula>
    </cfRule>
  </conditionalFormatting>
  <dataValidations xWindow="372" yWindow="810" count="20">
    <dataValidation type="list" allowBlank="1" showInputMessage="1" showErrorMessage="1" sqref="H20">
      <formula1>AF21:AL21</formula1>
    </dataValidation>
    <dataValidation type="list" allowBlank="1" showInputMessage="1" showErrorMessage="1" sqref="J20">
      <formula1>AF21:AL21</formula1>
    </dataValidation>
    <dataValidation type="list" allowBlank="1" showInputMessage="1" showErrorMessage="1" sqref="H21">
      <formula1>AF21:AL21</formula1>
    </dataValidation>
    <dataValidation type="list" allowBlank="1" showInputMessage="1" showErrorMessage="1" sqref="H22">
      <formula1>AF21:AL21</formula1>
    </dataValidation>
    <dataValidation type="list" allowBlank="1" showInputMessage="1" showErrorMessage="1" sqref="H23">
      <formula1>AF21:AL21</formula1>
    </dataValidation>
    <dataValidation type="list" allowBlank="1" showInputMessage="1" showErrorMessage="1" sqref="H24">
      <formula1>AF21:AL21</formula1>
    </dataValidation>
    <dataValidation type="list" allowBlank="1" showInputMessage="1" showErrorMessage="1" sqref="H25">
      <formula1>AF21:AL21</formula1>
    </dataValidation>
    <dataValidation type="list" allowBlank="1" showInputMessage="1" showErrorMessage="1" sqref="H26">
      <formula1>AF21:AL21</formula1>
    </dataValidation>
    <dataValidation type="list" allowBlank="1" showInputMessage="1" showErrorMessage="1" sqref="H28">
      <formula1>AF21:AL21</formula1>
    </dataValidation>
    <dataValidation type="list" allowBlank="1" showInputMessage="1" showErrorMessage="1" sqref="J21">
      <formula1>AF21:AL21</formula1>
    </dataValidation>
    <dataValidation type="list" allowBlank="1" showInputMessage="1" showErrorMessage="1" sqref="J22">
      <formula1>AF21:AL21</formula1>
    </dataValidation>
    <dataValidation type="list" allowBlank="1" showInputMessage="1" showErrorMessage="1" sqref="J23">
      <formula1>AF21:AL21</formula1>
    </dataValidation>
    <dataValidation type="list" allowBlank="1" showInputMessage="1" showErrorMessage="1" sqref="J24">
      <formula1>AF21:AL21</formula1>
    </dataValidation>
    <dataValidation type="list" allowBlank="1" showInputMessage="1" showErrorMessage="1" sqref="J25">
      <formula1>AF21:AL21</formula1>
    </dataValidation>
    <dataValidation type="list" allowBlank="1" showInputMessage="1" showErrorMessage="1" sqref="J26">
      <formula1>AF21:AL21</formula1>
    </dataValidation>
    <dataValidation type="list" allowBlank="1" showInputMessage="1" showErrorMessage="1" sqref="J28">
      <formula1>AF21:AL21</formula1>
    </dataValidation>
    <dataValidation type="list" allowBlank="1" showInputMessage="1" showErrorMessage="1" sqref="H27">
      <formula1>AG27:AH27</formula1>
    </dataValidation>
    <dataValidation type="list" allowBlank="1" showInputMessage="1" showErrorMessage="1" sqref="J27">
      <formula1>AG27:AH27</formula1>
    </dataValidation>
    <dataValidation type="list" allowBlank="1" showInputMessage="1" showErrorMessage="1" prompt="Select an operating mode" sqref="G27:G28 I27:I28">
      <formula1>$AG$12:$AG$16</formula1>
    </dataValidation>
    <dataValidation type="list" allowBlank="1" showInputMessage="1" showErrorMessage="1" prompt="Select an operating mode" sqref="G20:G26 I20:I26">
      <formula1>$AG$12:$AG$16</formula1>
    </dataValidation>
  </dataValidations>
  <pageMargins left="0.18" right="0.17" top="0.34" bottom="0.31" header="0.19" footer="0.23"/>
  <pageSetup scale="7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Sheet4">
    <pageSetUpPr fitToPage="1"/>
  </sheetPr>
  <dimension ref="A1:FO238"/>
  <sheetViews>
    <sheetView zoomScale="90" zoomScaleNormal="90" workbookViewId="0">
      <selection activeCell="V19" sqref="V19"/>
    </sheetView>
  </sheetViews>
  <sheetFormatPr defaultColWidth="0" defaultRowHeight="15" zeroHeight="1"/>
  <cols>
    <col min="1" max="1" width="1.28515625" style="468" customWidth="1"/>
    <col min="2" max="2" width="2" style="468" customWidth="1"/>
    <col min="3" max="3" width="1" style="468" customWidth="1"/>
    <col min="4" max="4" width="20.140625" style="468" customWidth="1"/>
    <col min="5" max="5" width="8.42578125" style="468" customWidth="1"/>
    <col min="6" max="6" width="8.140625" style="468" customWidth="1"/>
    <col min="7" max="7" width="0.5703125" style="468" customWidth="1"/>
    <col min="8" max="8" width="10.7109375" style="468" customWidth="1"/>
    <col min="9" max="9" width="0.7109375" style="468" customWidth="1"/>
    <col min="10" max="10" width="10.7109375" style="468" customWidth="1"/>
    <col min="11" max="11" width="1.85546875" style="468" customWidth="1"/>
    <col min="12" max="12" width="5.5703125" style="468" customWidth="1"/>
    <col min="13" max="13" width="1.7109375" style="468" customWidth="1"/>
    <col min="14" max="14" width="7.7109375" style="468" customWidth="1"/>
    <col min="15" max="15" width="0.7109375" style="468" customWidth="1"/>
    <col min="16" max="16" width="7.7109375" style="468" bestFit="1" customWidth="1"/>
    <col min="17" max="17" width="3.42578125" style="468" customWidth="1"/>
    <col min="18" max="18" width="7.7109375" style="468" customWidth="1"/>
    <col min="19" max="19" width="0.7109375" style="468" customWidth="1"/>
    <col min="20" max="20" width="7.85546875" style="468" customWidth="1"/>
    <col min="21" max="21" width="3.42578125" style="468" customWidth="1"/>
    <col min="22" max="22" width="7.5703125" style="468" customWidth="1"/>
    <col min="23" max="23" width="0.7109375" style="468" customWidth="1"/>
    <col min="24" max="24" width="7.85546875" style="468" customWidth="1"/>
    <col min="25" max="25" width="3.42578125" style="468" customWidth="1"/>
    <col min="26" max="26" width="7.7109375" style="468" customWidth="1"/>
    <col min="27" max="27" width="0.85546875" style="468" customWidth="1"/>
    <col min="28" max="28" width="8" style="468" customWidth="1"/>
    <col min="29" max="29" width="1.42578125" style="468" customWidth="1"/>
    <col min="30" max="30" width="2.140625" style="468" customWidth="1"/>
    <col min="31" max="31" width="4" style="468" customWidth="1"/>
    <col min="32" max="32" width="9.140625" style="468" customWidth="1"/>
    <col min="33" max="33" width="6" style="468" customWidth="1"/>
    <col min="34" max="34" width="9.140625" style="468" customWidth="1"/>
    <col min="35" max="35" width="6.7109375" style="468" customWidth="1"/>
    <col min="36" max="36" width="9.140625" style="468" customWidth="1"/>
    <col min="37" max="37" width="5.140625" style="468" customWidth="1"/>
    <col min="38" max="38" width="9.140625" style="468" customWidth="1"/>
    <col min="39" max="39" width="5" style="468" customWidth="1"/>
    <col min="40" max="44" width="9.140625" style="468" customWidth="1"/>
    <col min="45" max="47" width="9.140625" style="468" hidden="1" customWidth="1"/>
    <col min="48" max="48" width="13.28515625" style="468" hidden="1" customWidth="1"/>
    <col min="49" max="171" width="0" style="468" hidden="1" customWidth="1"/>
    <col min="172" max="16384" width="9.140625" style="468" hidden="1"/>
  </cols>
  <sheetData>
    <row r="1" spans="1:44" ht="7.5" customHeight="1" thickBot="1">
      <c r="A1" s="628"/>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row>
    <row r="2" spans="1:44" s="466" customFormat="1" ht="31.5" customHeight="1" thickTop="1" thickBot="1">
      <c r="A2" s="1"/>
      <c r="B2" s="768"/>
      <c r="C2" s="769"/>
      <c r="D2" s="770" t="s">
        <v>230</v>
      </c>
      <c r="E2" s="771"/>
      <c r="F2" s="771"/>
      <c r="G2" s="771"/>
      <c r="H2" s="771"/>
      <c r="I2" s="771"/>
      <c r="J2" s="771"/>
      <c r="K2" s="771"/>
      <c r="L2" s="771"/>
      <c r="M2" s="771"/>
      <c r="N2" s="772"/>
      <c r="O2" s="773"/>
      <c r="P2" s="773"/>
      <c r="Q2" s="773"/>
      <c r="R2" s="773"/>
      <c r="S2" s="771"/>
      <c r="T2" s="936" t="str">
        <f>IF(Welcome!E20="", "", Welcome!E20)</f>
        <v/>
      </c>
      <c r="U2" s="990"/>
      <c r="V2" s="990"/>
      <c r="W2" s="990"/>
      <c r="X2" s="990"/>
      <c r="Y2" s="990"/>
      <c r="Z2" s="990"/>
      <c r="AA2" s="774"/>
      <c r="AB2" s="775"/>
      <c r="AC2" s="775"/>
      <c r="AD2" s="776"/>
      <c r="AE2" s="5"/>
      <c r="AF2" s="5"/>
      <c r="AG2" s="5"/>
      <c r="AH2" s="5"/>
      <c r="AI2" s="378"/>
      <c r="AJ2" s="344"/>
      <c r="AK2" s="344"/>
      <c r="AL2" s="344"/>
      <c r="AM2" s="344"/>
      <c r="AN2" s="344"/>
      <c r="AO2" s="344"/>
      <c r="AP2" s="344"/>
      <c r="AQ2" s="344"/>
      <c r="AR2" s="1"/>
    </row>
    <row r="3" spans="1:44" ht="11.25" customHeight="1">
      <c r="A3" s="10"/>
      <c r="B3" s="777"/>
      <c r="C3" s="7"/>
      <c r="D3" s="7"/>
      <c r="E3" s="7"/>
      <c r="F3" s="7"/>
      <c r="G3" s="7"/>
      <c r="H3" s="7"/>
      <c r="I3" s="7"/>
      <c r="J3" s="7"/>
      <c r="K3" s="7"/>
      <c r="L3" s="7"/>
      <c r="M3" s="7"/>
      <c r="N3" s="7"/>
      <c r="O3" s="7"/>
      <c r="P3" s="7"/>
      <c r="Q3" s="7"/>
      <c r="R3" s="7"/>
      <c r="S3" s="7"/>
      <c r="T3" s="7"/>
      <c r="U3" s="7"/>
      <c r="V3" s="7"/>
      <c r="W3" s="7"/>
      <c r="X3" s="7"/>
      <c r="Y3" s="7"/>
      <c r="Z3" s="7"/>
      <c r="AA3" s="7"/>
      <c r="AB3" s="648"/>
      <c r="AC3" s="648"/>
      <c r="AD3" s="778"/>
      <c r="AE3" s="178"/>
      <c r="AF3" s="178"/>
      <c r="AG3" s="178"/>
      <c r="AH3" s="178"/>
      <c r="AI3" s="178"/>
      <c r="AJ3" s="10"/>
      <c r="AK3" s="10"/>
      <c r="AL3" s="10"/>
      <c r="AM3" s="10"/>
      <c r="AN3" s="10"/>
      <c r="AO3" s="10"/>
      <c r="AP3" s="10"/>
      <c r="AQ3" s="10"/>
      <c r="AR3" s="10"/>
    </row>
    <row r="4" spans="1:44" ht="78" customHeight="1">
      <c r="A4" s="10"/>
      <c r="B4" s="777"/>
      <c r="C4" s="7"/>
      <c r="D4" s="947" t="s">
        <v>329</v>
      </c>
      <c r="E4" s="948"/>
      <c r="F4" s="948"/>
      <c r="G4" s="948"/>
      <c r="H4" s="948"/>
      <c r="I4" s="948"/>
      <c r="J4" s="948"/>
      <c r="K4" s="948"/>
      <c r="L4" s="948"/>
      <c r="M4" s="948"/>
      <c r="N4" s="948"/>
      <c r="O4" s="948"/>
      <c r="P4" s="948"/>
      <c r="Q4" s="948"/>
      <c r="R4" s="948"/>
      <c r="S4" s="948"/>
      <c r="T4" s="948"/>
      <c r="U4" s="948"/>
      <c r="V4" s="948"/>
      <c r="W4" s="188"/>
      <c r="X4" s="188"/>
      <c r="Y4" s="188"/>
      <c r="Z4" s="188"/>
      <c r="AA4" s="188"/>
      <c r="AB4" s="188"/>
      <c r="AC4" s="188"/>
      <c r="AD4" s="779"/>
      <c r="AE4" s="647"/>
      <c r="AF4" s="647"/>
      <c r="AG4" s="647"/>
      <c r="AH4" s="647"/>
      <c r="AI4" s="647"/>
      <c r="AJ4" s="10"/>
      <c r="AK4" s="10"/>
      <c r="AL4" s="10"/>
      <c r="AM4" s="10"/>
      <c r="AN4" s="10"/>
      <c r="AO4" s="10"/>
      <c r="AP4" s="10"/>
      <c r="AQ4" s="10"/>
      <c r="AR4" s="10"/>
    </row>
    <row r="5" spans="1:44" ht="6.75" customHeight="1" thickBot="1">
      <c r="A5" s="10"/>
      <c r="B5" s="777"/>
      <c r="C5" s="7"/>
      <c r="D5" s="955"/>
      <c r="E5" s="1089"/>
      <c r="F5" s="1089"/>
      <c r="G5" s="1089"/>
      <c r="H5" s="1089"/>
      <c r="I5" s="1089"/>
      <c r="J5" s="1089"/>
      <c r="K5" s="1089"/>
      <c r="L5" s="84"/>
      <c r="M5" s="84"/>
      <c r="N5" s="1017"/>
      <c r="O5" s="1088"/>
      <c r="P5" s="1088"/>
      <c r="Q5" s="1088"/>
      <c r="R5" s="40"/>
      <c r="S5" s="1018"/>
      <c r="T5" s="1090"/>
      <c r="U5" s="1090"/>
      <c r="V5" s="951"/>
      <c r="W5" s="21"/>
      <c r="X5" s="21"/>
      <c r="Y5" s="21"/>
      <c r="Z5" s="21"/>
      <c r="AA5" s="21"/>
      <c r="AB5" s="21"/>
      <c r="AC5" s="21"/>
      <c r="AD5" s="632"/>
      <c r="AE5" s="378"/>
      <c r="AF5" s="377"/>
      <c r="AG5" s="377"/>
      <c r="AH5" s="377"/>
      <c r="AI5" s="377"/>
      <c r="AJ5" s="10"/>
      <c r="AK5" s="10"/>
      <c r="AL5" s="10"/>
      <c r="AM5" s="10"/>
      <c r="AN5" s="10"/>
      <c r="AO5" s="10"/>
      <c r="AP5" s="10"/>
      <c r="AQ5" s="10"/>
      <c r="AR5" s="10"/>
    </row>
    <row r="6" spans="1:44" ht="16.5" customHeight="1">
      <c r="A6" s="10"/>
      <c r="B6" s="777"/>
      <c r="C6" s="7"/>
      <c r="D6" s="1094" t="s">
        <v>245</v>
      </c>
      <c r="E6" s="1095"/>
      <c r="F6" s="941" t="str">
        <f>'Electricity Info'!AA16</f>
        <v>National Average</v>
      </c>
      <c r="G6" s="942"/>
      <c r="H6" s="942"/>
      <c r="I6" s="942"/>
      <c r="J6" s="942"/>
      <c r="K6" s="943"/>
      <c r="L6" s="1007" t="s">
        <v>251</v>
      </c>
      <c r="M6" s="952"/>
      <c r="N6" s="952"/>
      <c r="O6" s="952"/>
      <c r="P6" s="952"/>
      <c r="Q6" s="952"/>
      <c r="R6" s="952"/>
      <c r="S6" s="952"/>
      <c r="T6" s="952"/>
      <c r="U6" s="681"/>
      <c r="V6" s="1098" t="s">
        <v>285</v>
      </c>
      <c r="W6" s="1098"/>
      <c r="X6" s="1098"/>
      <c r="Y6" s="1098"/>
      <c r="Z6" s="1098"/>
      <c r="AA6" s="1098"/>
      <c r="AB6" s="1098"/>
      <c r="AC6" s="21"/>
      <c r="AD6" s="632"/>
      <c r="AE6" s="378"/>
      <c r="AF6" s="377"/>
      <c r="AG6" s="377"/>
      <c r="AH6" s="377"/>
      <c r="AI6" s="377"/>
      <c r="AJ6" s="10"/>
      <c r="AK6" s="10"/>
      <c r="AL6" s="10"/>
      <c r="AM6" s="10"/>
      <c r="AN6" s="10"/>
      <c r="AO6" s="10"/>
      <c r="AP6" s="10"/>
      <c r="AQ6" s="10"/>
      <c r="AR6" s="10"/>
    </row>
    <row r="7" spans="1:44" ht="16.5" customHeight="1" thickBot="1">
      <c r="A7" s="10"/>
      <c r="B7" s="777"/>
      <c r="C7" s="7"/>
      <c r="D7" s="1094"/>
      <c r="E7" s="1095"/>
      <c r="F7" s="944"/>
      <c r="G7" s="945"/>
      <c r="H7" s="945"/>
      <c r="I7" s="945"/>
      <c r="J7" s="945"/>
      <c r="K7" s="946"/>
      <c r="L7" s="1007"/>
      <c r="M7" s="952"/>
      <c r="N7" s="952"/>
      <c r="O7" s="952"/>
      <c r="P7" s="952"/>
      <c r="Q7" s="952"/>
      <c r="R7" s="952"/>
      <c r="S7" s="952"/>
      <c r="T7" s="952"/>
      <c r="U7" s="681"/>
      <c r="V7" s="1098"/>
      <c r="W7" s="1098"/>
      <c r="X7" s="1098"/>
      <c r="Y7" s="1098"/>
      <c r="Z7" s="1098"/>
      <c r="AA7" s="1098"/>
      <c r="AB7" s="1098"/>
      <c r="AC7" s="21"/>
      <c r="AD7" s="632"/>
      <c r="AE7" s="378"/>
      <c r="AF7" s="377"/>
      <c r="AG7" s="377"/>
      <c r="AH7" s="377"/>
      <c r="AI7" s="377"/>
      <c r="AJ7" s="10"/>
      <c r="AK7" s="10"/>
      <c r="AL7" s="10"/>
      <c r="AM7" s="10"/>
      <c r="AN7" s="10"/>
      <c r="AO7" s="10"/>
      <c r="AP7" s="10"/>
      <c r="AQ7" s="10"/>
      <c r="AR7" s="10"/>
    </row>
    <row r="8" spans="1:44" ht="2.25" customHeight="1" thickBot="1">
      <c r="A8" s="10"/>
      <c r="B8" s="777"/>
      <c r="C8" s="7"/>
      <c r="D8" s="660"/>
      <c r="E8" s="662"/>
      <c r="F8" s="681"/>
      <c r="G8" s="681"/>
      <c r="H8" s="661"/>
      <c r="I8" s="661"/>
      <c r="J8" s="661"/>
      <c r="K8" s="661"/>
      <c r="L8" s="661"/>
      <c r="M8" s="661"/>
      <c r="N8" s="780"/>
      <c r="O8" s="681"/>
      <c r="P8" s="477"/>
      <c r="Q8" s="477"/>
      <c r="R8" s="477"/>
      <c r="S8" s="477"/>
      <c r="T8" s="477"/>
      <c r="U8" s="681"/>
      <c r="V8" s="1098"/>
      <c r="W8" s="1098"/>
      <c r="X8" s="1098"/>
      <c r="Y8" s="1098"/>
      <c r="Z8" s="1098"/>
      <c r="AA8" s="1098"/>
      <c r="AB8" s="1098"/>
      <c r="AC8" s="21"/>
      <c r="AD8" s="632"/>
      <c r="AE8" s="378"/>
      <c r="AF8" s="377"/>
      <c r="AG8" s="377"/>
      <c r="AH8" s="377"/>
      <c r="AI8" s="377"/>
      <c r="AJ8" s="10"/>
      <c r="AK8" s="10"/>
      <c r="AL8" s="10"/>
      <c r="AM8" s="10"/>
      <c r="AN8" s="10"/>
      <c r="AO8" s="10"/>
      <c r="AP8" s="10"/>
      <c r="AQ8" s="10"/>
      <c r="AR8" s="10"/>
    </row>
    <row r="9" spans="1:44" ht="16.5" customHeight="1" thickBot="1">
      <c r="A9" s="10"/>
      <c r="B9" s="777"/>
      <c r="C9" s="7"/>
      <c r="D9" s="670" t="s">
        <v>258</v>
      </c>
      <c r="E9" s="662"/>
      <c r="F9" s="681"/>
      <c r="G9" s="681"/>
      <c r="H9" s="661"/>
      <c r="I9" s="661"/>
      <c r="J9" s="57"/>
      <c r="K9" s="57"/>
      <c r="L9" s="660"/>
      <c r="M9" s="953">
        <f>'Electricity Info'!AA17</f>
        <v>1.3509120000000001</v>
      </c>
      <c r="N9" s="954"/>
      <c r="O9" s="663"/>
      <c r="P9" s="477"/>
      <c r="Q9" s="477"/>
      <c r="R9" s="477"/>
      <c r="S9" s="477"/>
      <c r="T9" s="477"/>
      <c r="U9" s="681"/>
      <c r="V9" s="1098"/>
      <c r="W9" s="1098"/>
      <c r="X9" s="1098"/>
      <c r="Y9" s="1098"/>
      <c r="Z9" s="1098"/>
      <c r="AA9" s="1098"/>
      <c r="AB9" s="1098"/>
      <c r="AC9" s="21"/>
      <c r="AD9" s="632"/>
      <c r="AE9" s="378"/>
      <c r="AF9" s="377"/>
      <c r="AG9" s="377"/>
      <c r="AH9" s="377"/>
      <c r="AI9" s="377"/>
      <c r="AJ9" s="10"/>
      <c r="AK9" s="10"/>
      <c r="AL9" s="10"/>
      <c r="AM9" s="10"/>
      <c r="AN9" s="10"/>
      <c r="AO9" s="10"/>
      <c r="AP9" s="10"/>
      <c r="AQ9" s="10"/>
      <c r="AR9" s="10"/>
    </row>
    <row r="10" spans="1:44" ht="9" customHeight="1">
      <c r="A10" s="10"/>
      <c r="B10" s="777"/>
      <c r="C10" s="7"/>
      <c r="D10" s="642"/>
      <c r="E10" s="642"/>
      <c r="F10" s="642"/>
      <c r="G10" s="642"/>
      <c r="H10" s="642"/>
      <c r="I10" s="642"/>
      <c r="J10" s="642"/>
      <c r="K10" s="642"/>
      <c r="L10" s="643"/>
      <c r="M10" s="643"/>
      <c r="N10" s="643"/>
      <c r="O10" s="643"/>
      <c r="P10" s="643"/>
      <c r="Q10" s="643"/>
      <c r="R10" s="643"/>
      <c r="S10" s="643"/>
      <c r="T10" s="646"/>
      <c r="U10" s="646"/>
      <c r="V10" s="643"/>
      <c r="W10" s="643"/>
      <c r="X10" s="643"/>
      <c r="Y10" s="42"/>
      <c r="Z10" s="42"/>
      <c r="AA10" s="42"/>
      <c r="AB10" s="42"/>
      <c r="AC10" s="42"/>
      <c r="AD10" s="781"/>
      <c r="AE10" s="378"/>
      <c r="AF10" s="377"/>
      <c r="AG10" s="377"/>
      <c r="AH10" s="377"/>
      <c r="AI10" s="377"/>
      <c r="AJ10" s="10"/>
      <c r="AK10" s="10"/>
      <c r="AL10" s="10"/>
      <c r="AM10" s="10"/>
      <c r="AN10" s="10"/>
      <c r="AO10" s="10"/>
      <c r="AP10" s="10"/>
      <c r="AQ10" s="10"/>
      <c r="AR10" s="10"/>
    </row>
    <row r="11" spans="1:44">
      <c r="A11" s="10"/>
      <c r="B11" s="777"/>
      <c r="C11" s="7"/>
      <c r="D11" s="955" t="s">
        <v>330</v>
      </c>
      <c r="E11" s="1015"/>
      <c r="F11" s="1015"/>
      <c r="G11" s="1015"/>
      <c r="H11" s="1015"/>
      <c r="I11" s="1015"/>
      <c r="J11" s="1015"/>
      <c r="K11" s="1015"/>
      <c r="L11" s="1015"/>
      <c r="M11" s="1015"/>
      <c r="N11" s="1015"/>
      <c r="O11" s="1015"/>
      <c r="P11" s="1015"/>
      <c r="Q11" s="1015"/>
      <c r="R11" s="1015"/>
      <c r="S11" s="1015"/>
      <c r="T11" s="1015"/>
      <c r="U11" s="1015"/>
      <c r="V11" s="1015"/>
      <c r="W11" s="1015"/>
      <c r="X11" s="1015"/>
      <c r="Y11" s="1015"/>
      <c r="Z11" s="1015"/>
      <c r="AA11" s="85"/>
      <c r="AB11" s="85"/>
      <c r="AC11" s="24"/>
      <c r="AD11" s="632"/>
      <c r="AE11" s="378"/>
      <c r="AF11" s="377"/>
      <c r="AG11" s="377"/>
      <c r="AH11" s="377"/>
      <c r="AI11" s="377"/>
      <c r="AJ11" s="10"/>
      <c r="AK11" s="10"/>
      <c r="AL11" s="10"/>
      <c r="AM11" s="10"/>
      <c r="AN11" s="10"/>
      <c r="AO11" s="10"/>
      <c r="AP11" s="10"/>
      <c r="AQ11" s="10"/>
      <c r="AR11" s="10"/>
    </row>
    <row r="12" spans="1:44">
      <c r="A12" s="10"/>
      <c r="B12" s="777"/>
      <c r="C12" s="7"/>
      <c r="D12" s="1016"/>
      <c r="E12" s="1016"/>
      <c r="F12" s="1016"/>
      <c r="G12" s="1016"/>
      <c r="H12" s="1016"/>
      <c r="I12" s="1016"/>
      <c r="J12" s="1016"/>
      <c r="K12" s="1016"/>
      <c r="L12" s="1016"/>
      <c r="M12" s="1016"/>
      <c r="N12" s="1016"/>
      <c r="O12" s="1016"/>
      <c r="P12" s="1016"/>
      <c r="Q12" s="1016"/>
      <c r="R12" s="1016"/>
      <c r="S12" s="1016"/>
      <c r="T12" s="1016"/>
      <c r="U12" s="1016"/>
      <c r="V12" s="1016"/>
      <c r="W12" s="1016"/>
      <c r="X12" s="1016"/>
      <c r="Y12" s="1016"/>
      <c r="Z12" s="1016"/>
      <c r="AA12" s="21"/>
      <c r="AB12" s="21"/>
      <c r="AC12" s="21"/>
      <c r="AD12" s="632"/>
      <c r="AE12" s="378"/>
      <c r="AF12" s="377"/>
      <c r="AG12" s="377"/>
      <c r="AH12" s="377"/>
      <c r="AI12" s="377"/>
      <c r="AJ12" s="10"/>
      <c r="AK12" s="10"/>
      <c r="AL12" s="10"/>
      <c r="AM12" s="10"/>
      <c r="AN12" s="10"/>
      <c r="AO12" s="10"/>
      <c r="AP12" s="10"/>
      <c r="AQ12" s="10"/>
      <c r="AR12" s="10"/>
    </row>
    <row r="13" spans="1:44" ht="18" customHeight="1">
      <c r="A13" s="10"/>
      <c r="B13" s="777"/>
      <c r="C13" s="7"/>
      <c r="D13" s="1016"/>
      <c r="E13" s="1016"/>
      <c r="F13" s="1016"/>
      <c r="G13" s="1016"/>
      <c r="H13" s="1016"/>
      <c r="I13" s="1016"/>
      <c r="J13" s="1016"/>
      <c r="K13" s="1016"/>
      <c r="L13" s="1016"/>
      <c r="M13" s="1016"/>
      <c r="N13" s="1016"/>
      <c r="O13" s="1016"/>
      <c r="P13" s="1016"/>
      <c r="Q13" s="1016"/>
      <c r="R13" s="1016"/>
      <c r="S13" s="1016"/>
      <c r="T13" s="1016"/>
      <c r="U13" s="1016"/>
      <c r="V13" s="1016"/>
      <c r="W13" s="1016"/>
      <c r="X13" s="1016"/>
      <c r="Y13" s="1016"/>
      <c r="Z13" s="1016"/>
      <c r="AA13" s="7"/>
      <c r="AB13" s="7"/>
      <c r="AC13" s="7"/>
      <c r="AD13" s="778"/>
      <c r="AE13" s="10"/>
      <c r="AF13" s="10"/>
      <c r="AG13" s="10"/>
      <c r="AH13" s="10"/>
      <c r="AI13" s="10"/>
      <c r="AJ13" s="10"/>
      <c r="AK13" s="10"/>
      <c r="AL13" s="10"/>
      <c r="AM13" s="10"/>
      <c r="AN13" s="10"/>
      <c r="AO13" s="10"/>
      <c r="AP13" s="10"/>
      <c r="AQ13" s="10"/>
      <c r="AR13" s="10"/>
    </row>
    <row r="14" spans="1:44" ht="4.5" customHeight="1" thickBot="1">
      <c r="A14" s="10"/>
      <c r="B14" s="777"/>
      <c r="C14" s="7"/>
      <c r="D14" s="1020"/>
      <c r="E14" s="1016"/>
      <c r="F14" s="1016"/>
      <c r="G14" s="1016"/>
      <c r="H14" s="1016"/>
      <c r="I14" s="1016"/>
      <c r="J14" s="1016"/>
      <c r="K14" s="1016"/>
      <c r="L14" s="1016"/>
      <c r="M14" s="1016"/>
      <c r="N14" s="1016"/>
      <c r="O14" s="1016"/>
      <c r="P14" s="1016"/>
      <c r="Q14" s="1016"/>
      <c r="R14" s="1016"/>
      <c r="S14" s="1016"/>
      <c r="T14" s="1016"/>
      <c r="U14" s="1016"/>
      <c r="V14" s="1016"/>
      <c r="W14" s="1016"/>
      <c r="X14" s="1016"/>
      <c r="Y14" s="1016"/>
      <c r="Z14" s="1016"/>
      <c r="AA14" s="1016"/>
      <c r="AB14" s="1016"/>
      <c r="AC14" s="24"/>
      <c r="AD14" s="778"/>
      <c r="AE14" s="10"/>
      <c r="AF14" s="10"/>
      <c r="AG14" s="10"/>
      <c r="AH14" s="10"/>
      <c r="AI14" s="10"/>
      <c r="AJ14" s="10"/>
      <c r="AK14" s="10"/>
      <c r="AL14" s="10"/>
      <c r="AM14" s="10"/>
      <c r="AN14" s="10"/>
      <c r="AO14" s="10"/>
      <c r="AP14" s="10"/>
      <c r="AQ14" s="10"/>
      <c r="AR14" s="10"/>
    </row>
    <row r="15" spans="1:44" ht="18">
      <c r="A15" s="10"/>
      <c r="B15" s="777"/>
      <c r="C15" s="78"/>
      <c r="D15" s="330" t="s">
        <v>62</v>
      </c>
      <c r="E15" s="66"/>
      <c r="F15" s="66"/>
      <c r="G15" s="66"/>
      <c r="H15" s="66"/>
      <c r="I15" s="66"/>
      <c r="J15" s="66"/>
      <c r="K15" s="67"/>
      <c r="L15" s="7"/>
      <c r="M15" s="240"/>
      <c r="N15" s="331" t="s">
        <v>63</v>
      </c>
      <c r="O15" s="241"/>
      <c r="P15" s="241"/>
      <c r="Q15" s="241"/>
      <c r="R15" s="241"/>
      <c r="S15" s="241"/>
      <c r="T15" s="241"/>
      <c r="U15" s="241"/>
      <c r="V15" s="241"/>
      <c r="W15" s="241"/>
      <c r="X15" s="241"/>
      <c r="Y15" s="241"/>
      <c r="Z15" s="241"/>
      <c r="AA15" s="241"/>
      <c r="AB15" s="241"/>
      <c r="AC15" s="235"/>
      <c r="AD15" s="778"/>
      <c r="AE15" s="10"/>
      <c r="AF15" s="10"/>
      <c r="AG15" s="10"/>
      <c r="AH15" s="10"/>
      <c r="AI15" s="10"/>
      <c r="AJ15" s="10"/>
      <c r="AK15" s="10"/>
      <c r="AL15" s="10"/>
      <c r="AM15" s="10"/>
      <c r="AN15" s="10"/>
      <c r="AO15" s="10"/>
      <c r="AP15" s="10"/>
      <c r="AQ15" s="10"/>
      <c r="AR15" s="10"/>
    </row>
    <row r="16" spans="1:44" ht="7.5" customHeight="1" thickBot="1">
      <c r="A16" s="10"/>
      <c r="B16" s="777"/>
      <c r="C16" s="68"/>
      <c r="D16" s="69"/>
      <c r="E16" s="69"/>
      <c r="F16" s="69"/>
      <c r="G16" s="69"/>
      <c r="H16" s="69"/>
      <c r="I16" s="69"/>
      <c r="J16" s="69"/>
      <c r="K16" s="70"/>
      <c r="L16" s="7"/>
      <c r="M16" s="242"/>
      <c r="N16" s="59"/>
      <c r="O16" s="59"/>
      <c r="P16" s="59"/>
      <c r="Q16" s="59"/>
      <c r="R16" s="59"/>
      <c r="S16" s="59"/>
      <c r="T16" s="59"/>
      <c r="U16" s="59"/>
      <c r="V16" s="59"/>
      <c r="W16" s="59"/>
      <c r="X16" s="59"/>
      <c r="Y16" s="61"/>
      <c r="Z16" s="59"/>
      <c r="AA16" s="59"/>
      <c r="AB16" s="59"/>
      <c r="AC16" s="236"/>
      <c r="AD16" s="778"/>
      <c r="AE16" s="10"/>
      <c r="AF16" s="10"/>
      <c r="AG16" s="10"/>
      <c r="AH16" s="10"/>
      <c r="AI16" s="10"/>
      <c r="AJ16" s="10"/>
      <c r="AK16" s="10"/>
      <c r="AL16" s="10"/>
      <c r="AM16" s="10"/>
      <c r="AN16" s="10"/>
      <c r="AO16" s="10"/>
      <c r="AP16" s="10"/>
      <c r="AQ16" s="10"/>
      <c r="AR16" s="10"/>
    </row>
    <row r="17" spans="1:48" s="469" customFormat="1" ht="68.25" customHeight="1" thickBot="1">
      <c r="A17" s="17"/>
      <c r="B17" s="782"/>
      <c r="C17" s="79"/>
      <c r="D17" s="1096" t="s">
        <v>22</v>
      </c>
      <c r="E17" s="1091" t="s">
        <v>169</v>
      </c>
      <c r="F17" s="1091" t="s">
        <v>14</v>
      </c>
      <c r="G17" s="396"/>
      <c r="H17" s="1087" t="s">
        <v>168</v>
      </c>
      <c r="I17" s="1087"/>
      <c r="J17" s="1087"/>
      <c r="K17" s="129"/>
      <c r="L17" s="397"/>
      <c r="M17" s="398"/>
      <c r="N17" s="1087" t="s">
        <v>170</v>
      </c>
      <c r="O17" s="1087"/>
      <c r="P17" s="1087"/>
      <c r="Q17" s="445"/>
      <c r="R17" s="1087" t="s">
        <v>66</v>
      </c>
      <c r="S17" s="1087"/>
      <c r="T17" s="1087"/>
      <c r="U17" s="445"/>
      <c r="V17" s="1087" t="s">
        <v>205</v>
      </c>
      <c r="W17" s="1087"/>
      <c r="X17" s="1087"/>
      <c r="Y17" s="400"/>
      <c r="Z17" s="1087" t="s">
        <v>206</v>
      </c>
      <c r="AA17" s="1087"/>
      <c r="AB17" s="1087"/>
      <c r="AC17" s="237"/>
      <c r="AD17" s="783"/>
      <c r="AE17" s="17"/>
      <c r="AF17" s="17"/>
      <c r="AG17" s="17"/>
      <c r="AH17" s="17"/>
      <c r="AI17" s="17"/>
      <c r="AJ17" s="17"/>
      <c r="AK17" s="17"/>
      <c r="AL17" s="17"/>
      <c r="AM17" s="17"/>
      <c r="AN17" s="17"/>
      <c r="AO17" s="17"/>
      <c r="AP17" s="17"/>
      <c r="AQ17" s="17"/>
      <c r="AR17" s="17"/>
    </row>
    <row r="18" spans="1:48" s="470" customFormat="1" ht="46.5" customHeight="1" thickBot="1">
      <c r="A18" s="18"/>
      <c r="B18" s="784"/>
      <c r="C18" s="80"/>
      <c r="D18" s="1097"/>
      <c r="E18" s="1093"/>
      <c r="F18" s="1092"/>
      <c r="G18" s="396"/>
      <c r="H18" s="446" t="s">
        <v>325</v>
      </c>
      <c r="I18" s="401"/>
      <c r="J18" s="447" t="s">
        <v>326</v>
      </c>
      <c r="K18" s="74"/>
      <c r="L18" s="402"/>
      <c r="M18" s="398"/>
      <c r="N18" s="38" t="s">
        <v>325</v>
      </c>
      <c r="O18" s="137"/>
      <c r="P18" s="39" t="s">
        <v>326</v>
      </c>
      <c r="Q18" s="137"/>
      <c r="R18" s="38" t="s">
        <v>325</v>
      </c>
      <c r="S18" s="448"/>
      <c r="T18" s="39" t="s">
        <v>326</v>
      </c>
      <c r="U18" s="137"/>
      <c r="V18" s="38" t="s">
        <v>325</v>
      </c>
      <c r="W18" s="448"/>
      <c r="X18" s="39" t="s">
        <v>326</v>
      </c>
      <c r="Y18" s="448"/>
      <c r="Z18" s="38" t="s">
        <v>325</v>
      </c>
      <c r="AA18" s="448"/>
      <c r="AB18" s="39" t="s">
        <v>326</v>
      </c>
      <c r="AC18" s="238"/>
      <c r="AD18" s="785"/>
      <c r="AE18" s="18"/>
      <c r="AF18" s="18"/>
      <c r="AG18" s="18"/>
      <c r="AH18" s="18"/>
      <c r="AI18" s="18"/>
      <c r="AJ18" s="18"/>
      <c r="AK18" s="18"/>
      <c r="AL18" s="18"/>
      <c r="AM18" s="18"/>
      <c r="AN18" s="18"/>
      <c r="AO18" s="18"/>
      <c r="AP18" s="18"/>
      <c r="AQ18" s="18"/>
      <c r="AR18" s="18"/>
    </row>
    <row r="19" spans="1:48" s="470" customFormat="1" ht="22.5" customHeight="1">
      <c r="A19" s="18"/>
      <c r="B19" s="784"/>
      <c r="C19" s="80"/>
      <c r="D19" s="583"/>
      <c r="E19" s="571"/>
      <c r="F19" s="543"/>
      <c r="G19" s="572"/>
      <c r="H19" s="573"/>
      <c r="I19" s="336"/>
      <c r="J19" s="574"/>
      <c r="K19" s="441"/>
      <c r="L19" s="442" t="s">
        <v>61</v>
      </c>
      <c r="M19" s="443"/>
      <c r="N19" s="552" t="str">
        <f>IF(OR(F19="", E19="", H19=""), "", E19*F19*H19/'Methodology Notes'!$H$18)</f>
        <v/>
      </c>
      <c r="O19" s="553"/>
      <c r="P19" s="554" t="str">
        <f>IF(OR(F19="", E19="", J19=""), "", E19*F19*J19/'Methodology Notes'!$H$18)</f>
        <v/>
      </c>
      <c r="Q19" s="555" t="s">
        <v>61</v>
      </c>
      <c r="R19" s="552" t="str">
        <f t="shared" ref="R19:R24" si="0">IF(OR(N19=0,N19=""),"",N19*180)</f>
        <v/>
      </c>
      <c r="S19" s="556"/>
      <c r="T19" s="557" t="str">
        <f t="shared" ref="T19:T24" si="1">IF(P19="","",P19*180)</f>
        <v/>
      </c>
      <c r="U19" s="555" t="s">
        <v>61</v>
      </c>
      <c r="V19" s="552" t="str">
        <f>IF(OR(N19=0,N19=""),"",N19*$M$9)</f>
        <v/>
      </c>
      <c r="W19" s="556"/>
      <c r="X19" s="557" t="str">
        <f>IF(P19="","",P19*$M$9)</f>
        <v/>
      </c>
      <c r="Y19" s="555" t="s">
        <v>61</v>
      </c>
      <c r="Z19" s="552" t="str">
        <f t="shared" ref="Z19:Z24" si="2">IF(OR(V19=0,V19=""),"",V19*180)</f>
        <v/>
      </c>
      <c r="AA19" s="556"/>
      <c r="AB19" s="557" t="str">
        <f t="shared" ref="AB19:AB24" si="3">IF(X19="","",X19*180)</f>
        <v/>
      </c>
      <c r="AC19" s="239"/>
      <c r="AD19" s="785"/>
      <c r="AE19" s="18"/>
      <c r="AF19" s="18"/>
      <c r="AG19" s="18"/>
      <c r="AH19" s="18"/>
      <c r="AI19" s="18"/>
      <c r="AJ19" s="18"/>
      <c r="AK19" s="18"/>
      <c r="AL19" s="18"/>
      <c r="AM19" s="18"/>
      <c r="AN19" s="18"/>
      <c r="AO19" s="18"/>
      <c r="AP19" s="18"/>
      <c r="AQ19" s="18"/>
      <c r="AR19" s="18"/>
    </row>
    <row r="20" spans="1:48" s="470" customFormat="1" ht="22.5" customHeight="1">
      <c r="A20" s="18"/>
      <c r="B20" s="784"/>
      <c r="C20" s="80"/>
      <c r="D20" s="583"/>
      <c r="E20" s="571"/>
      <c r="F20" s="543"/>
      <c r="G20" s="572"/>
      <c r="H20" s="575"/>
      <c r="I20" s="336"/>
      <c r="J20" s="576"/>
      <c r="K20" s="441"/>
      <c r="L20" s="442" t="s">
        <v>61</v>
      </c>
      <c r="M20" s="443"/>
      <c r="N20" s="561" t="str">
        <f>IF(OR(F20="", E20="", H20=""), "", E20*F20*H20/'Methodology Notes'!$H$18)</f>
        <v/>
      </c>
      <c r="O20" s="553"/>
      <c r="P20" s="562" t="str">
        <f>IF(OR(F20="", E20="", J20=""), "", E20*F20*J20/'Methodology Notes'!$H$18)</f>
        <v/>
      </c>
      <c r="Q20" s="555" t="s">
        <v>61</v>
      </c>
      <c r="R20" s="561" t="str">
        <f t="shared" si="0"/>
        <v/>
      </c>
      <c r="S20" s="556"/>
      <c r="T20" s="563" t="str">
        <f t="shared" si="1"/>
        <v/>
      </c>
      <c r="U20" s="555" t="s">
        <v>61</v>
      </c>
      <c r="V20" s="561" t="str">
        <f t="shared" ref="V20:V43" si="4">IF(OR(N20=0,N20=""),"",N20*$M$9)</f>
        <v/>
      </c>
      <c r="W20" s="556"/>
      <c r="X20" s="563" t="str">
        <f t="shared" ref="X20:X43" si="5">IF(P20="","",P20*$M$9)</f>
        <v/>
      </c>
      <c r="Y20" s="555" t="s">
        <v>61</v>
      </c>
      <c r="Z20" s="561" t="str">
        <f t="shared" si="2"/>
        <v/>
      </c>
      <c r="AA20" s="556"/>
      <c r="AB20" s="563" t="str">
        <f t="shared" si="3"/>
        <v/>
      </c>
      <c r="AC20" s="239"/>
      <c r="AD20" s="785"/>
      <c r="AE20" s="18"/>
      <c r="AF20" s="18"/>
      <c r="AG20" s="18"/>
      <c r="AH20" s="18"/>
      <c r="AI20" s="18"/>
      <c r="AJ20" s="18"/>
      <c r="AK20" s="18"/>
      <c r="AL20" s="18"/>
      <c r="AM20" s="18"/>
      <c r="AN20" s="18"/>
      <c r="AO20" s="18"/>
      <c r="AP20" s="18"/>
      <c r="AQ20" s="18"/>
      <c r="AR20" s="18"/>
    </row>
    <row r="21" spans="1:48" s="470" customFormat="1" ht="22.5" customHeight="1">
      <c r="A21" s="18"/>
      <c r="B21" s="784"/>
      <c r="C21" s="80"/>
      <c r="D21" s="583"/>
      <c r="E21" s="571"/>
      <c r="F21" s="543"/>
      <c r="G21" s="572"/>
      <c r="H21" s="575"/>
      <c r="I21" s="336"/>
      <c r="J21" s="576"/>
      <c r="K21" s="441"/>
      <c r="L21" s="442" t="s">
        <v>61</v>
      </c>
      <c r="M21" s="443"/>
      <c r="N21" s="561" t="str">
        <f>IF(OR(F21="", E21="", H21=""), "", E21*F21*H21/'Methodology Notes'!$H$18)</f>
        <v/>
      </c>
      <c r="O21" s="553"/>
      <c r="P21" s="562" t="str">
        <f>IF(OR(F21="", E21="", J21=""), "", E21*F21*J21/'Methodology Notes'!$H$18)</f>
        <v/>
      </c>
      <c r="Q21" s="555" t="s">
        <v>61</v>
      </c>
      <c r="R21" s="561" t="str">
        <f t="shared" si="0"/>
        <v/>
      </c>
      <c r="S21" s="556"/>
      <c r="T21" s="563" t="str">
        <f t="shared" si="1"/>
        <v/>
      </c>
      <c r="U21" s="555" t="s">
        <v>61</v>
      </c>
      <c r="V21" s="561" t="str">
        <f t="shared" si="4"/>
        <v/>
      </c>
      <c r="W21" s="556"/>
      <c r="X21" s="563" t="str">
        <f t="shared" si="5"/>
        <v/>
      </c>
      <c r="Y21" s="555" t="s">
        <v>61</v>
      </c>
      <c r="Z21" s="561" t="str">
        <f t="shared" si="2"/>
        <v/>
      </c>
      <c r="AA21" s="556"/>
      <c r="AB21" s="563" t="str">
        <f t="shared" si="3"/>
        <v/>
      </c>
      <c r="AC21" s="239"/>
      <c r="AD21" s="785"/>
      <c r="AE21" s="18"/>
      <c r="AF21" s="18"/>
      <c r="AG21" s="18"/>
      <c r="AH21" s="18"/>
      <c r="AI21" s="18"/>
      <c r="AJ21" s="18"/>
      <c r="AK21" s="18"/>
      <c r="AL21" s="18"/>
      <c r="AM21" s="18"/>
      <c r="AN21" s="18"/>
      <c r="AO21" s="18"/>
      <c r="AP21" s="18"/>
      <c r="AQ21" s="18"/>
      <c r="AR21" s="18"/>
    </row>
    <row r="22" spans="1:48" s="470" customFormat="1" ht="22.5" customHeight="1">
      <c r="A22" s="18"/>
      <c r="B22" s="784"/>
      <c r="C22" s="80"/>
      <c r="D22" s="584"/>
      <c r="E22" s="577"/>
      <c r="F22" s="558"/>
      <c r="G22" s="572"/>
      <c r="H22" s="578"/>
      <c r="I22" s="336"/>
      <c r="J22" s="579"/>
      <c r="K22" s="441"/>
      <c r="L22" s="442" t="s">
        <v>61</v>
      </c>
      <c r="M22" s="443"/>
      <c r="N22" s="561" t="str">
        <f>IF(OR(F22="", E22="", H22=""), "", E22*F22*H22/'Methodology Notes'!$H$18)</f>
        <v/>
      </c>
      <c r="O22" s="553"/>
      <c r="P22" s="562" t="str">
        <f>IF(OR(F22="", E22="", J22=""), "", E22*F22*J22/'Methodology Notes'!$H$18)</f>
        <v/>
      </c>
      <c r="Q22" s="555" t="s">
        <v>61</v>
      </c>
      <c r="R22" s="561" t="str">
        <f t="shared" si="0"/>
        <v/>
      </c>
      <c r="S22" s="556"/>
      <c r="T22" s="563" t="str">
        <f t="shared" si="1"/>
        <v/>
      </c>
      <c r="U22" s="555" t="s">
        <v>61</v>
      </c>
      <c r="V22" s="561" t="str">
        <f t="shared" si="4"/>
        <v/>
      </c>
      <c r="W22" s="556"/>
      <c r="X22" s="563" t="str">
        <f t="shared" si="5"/>
        <v/>
      </c>
      <c r="Y22" s="555" t="s">
        <v>61</v>
      </c>
      <c r="Z22" s="561" t="str">
        <f t="shared" si="2"/>
        <v/>
      </c>
      <c r="AA22" s="556"/>
      <c r="AB22" s="563" t="str">
        <f t="shared" si="3"/>
        <v/>
      </c>
      <c r="AC22" s="239"/>
      <c r="AD22" s="785"/>
      <c r="AE22" s="18"/>
      <c r="AF22" s="18"/>
      <c r="AG22" s="18"/>
      <c r="AH22" s="18"/>
      <c r="AI22" s="18"/>
      <c r="AJ22" s="18"/>
      <c r="AK22" s="18"/>
      <c r="AL22" s="18"/>
      <c r="AM22" s="18"/>
      <c r="AN22" s="18"/>
      <c r="AO22" s="18"/>
      <c r="AP22" s="18"/>
      <c r="AQ22" s="18"/>
      <c r="AR22" s="18"/>
    </row>
    <row r="23" spans="1:48" s="470" customFormat="1" ht="22.5" customHeight="1">
      <c r="A23" s="18"/>
      <c r="B23" s="784"/>
      <c r="C23" s="80"/>
      <c r="D23" s="584"/>
      <c r="E23" s="577"/>
      <c r="F23" s="558"/>
      <c r="G23" s="572"/>
      <c r="H23" s="578"/>
      <c r="I23" s="336"/>
      <c r="J23" s="579"/>
      <c r="K23" s="441"/>
      <c r="L23" s="442" t="s">
        <v>61</v>
      </c>
      <c r="M23" s="443"/>
      <c r="N23" s="561" t="str">
        <f>IF(OR(F23="", E23="", H23=""), "", E23*F23*H23/'Methodology Notes'!$H$18)</f>
        <v/>
      </c>
      <c r="O23" s="553"/>
      <c r="P23" s="562" t="str">
        <f>IF(OR(F23="", E23="", J23=""), "", E23*F23*J23/'Methodology Notes'!$H$18)</f>
        <v/>
      </c>
      <c r="Q23" s="555" t="s">
        <v>61</v>
      </c>
      <c r="R23" s="561" t="str">
        <f t="shared" si="0"/>
        <v/>
      </c>
      <c r="S23" s="556"/>
      <c r="T23" s="563" t="str">
        <f t="shared" si="1"/>
        <v/>
      </c>
      <c r="U23" s="555" t="s">
        <v>61</v>
      </c>
      <c r="V23" s="561" t="str">
        <f t="shared" si="4"/>
        <v/>
      </c>
      <c r="W23" s="556"/>
      <c r="X23" s="563" t="str">
        <f t="shared" si="5"/>
        <v/>
      </c>
      <c r="Y23" s="555" t="s">
        <v>61</v>
      </c>
      <c r="Z23" s="561" t="str">
        <f t="shared" si="2"/>
        <v/>
      </c>
      <c r="AA23" s="556"/>
      <c r="AB23" s="563" t="str">
        <f t="shared" si="3"/>
        <v/>
      </c>
      <c r="AC23" s="239"/>
      <c r="AD23" s="785"/>
      <c r="AE23" s="18"/>
      <c r="AF23" s="18"/>
      <c r="AG23" s="18"/>
      <c r="AH23" s="18"/>
      <c r="AI23" s="18"/>
      <c r="AJ23" s="18"/>
      <c r="AK23" s="18"/>
      <c r="AL23" s="18"/>
      <c r="AM23" s="18"/>
      <c r="AN23" s="18"/>
      <c r="AO23" s="18"/>
      <c r="AP23" s="18"/>
      <c r="AQ23" s="18"/>
      <c r="AR23" s="18"/>
    </row>
    <row r="24" spans="1:48" s="470" customFormat="1" ht="22.5" customHeight="1">
      <c r="A24" s="18"/>
      <c r="B24" s="784"/>
      <c r="C24" s="80"/>
      <c r="D24" s="584"/>
      <c r="E24" s="577"/>
      <c r="F24" s="558"/>
      <c r="G24" s="572"/>
      <c r="H24" s="578"/>
      <c r="I24" s="336"/>
      <c r="J24" s="579"/>
      <c r="K24" s="441"/>
      <c r="L24" s="442" t="s">
        <v>61</v>
      </c>
      <c r="M24" s="443"/>
      <c r="N24" s="561" t="str">
        <f>IF(OR(F24="", E24="", H24=""), "", E24*F24*H24/'Methodology Notes'!$H$18)</f>
        <v/>
      </c>
      <c r="O24" s="553"/>
      <c r="P24" s="562" t="str">
        <f>IF(OR(F24="", E24="", J24=""), "", E24*F24*J24/'Methodology Notes'!$H$18)</f>
        <v/>
      </c>
      <c r="Q24" s="555" t="s">
        <v>61</v>
      </c>
      <c r="R24" s="561" t="str">
        <f t="shared" si="0"/>
        <v/>
      </c>
      <c r="S24" s="556"/>
      <c r="T24" s="563" t="str">
        <f t="shared" si="1"/>
        <v/>
      </c>
      <c r="U24" s="555" t="s">
        <v>61</v>
      </c>
      <c r="V24" s="561" t="str">
        <f t="shared" si="4"/>
        <v/>
      </c>
      <c r="W24" s="556"/>
      <c r="X24" s="563" t="str">
        <f t="shared" si="5"/>
        <v/>
      </c>
      <c r="Y24" s="555" t="s">
        <v>61</v>
      </c>
      <c r="Z24" s="561" t="str">
        <f t="shared" si="2"/>
        <v/>
      </c>
      <c r="AA24" s="556"/>
      <c r="AB24" s="563" t="str">
        <f t="shared" si="3"/>
        <v/>
      </c>
      <c r="AC24" s="239"/>
      <c r="AD24" s="785"/>
      <c r="AE24" s="18"/>
      <c r="AF24" s="18"/>
      <c r="AG24" s="18"/>
      <c r="AH24" s="18"/>
      <c r="AI24" s="18"/>
      <c r="AJ24" s="18"/>
      <c r="AK24" s="18"/>
      <c r="AL24" s="18"/>
      <c r="AM24" s="18"/>
      <c r="AN24" s="18"/>
      <c r="AO24" s="18"/>
      <c r="AP24" s="18"/>
      <c r="AQ24" s="18"/>
      <c r="AR24" s="18"/>
    </row>
    <row r="25" spans="1:48" s="470" customFormat="1" ht="22.5" customHeight="1">
      <c r="A25" s="18"/>
      <c r="B25" s="784"/>
      <c r="C25" s="80"/>
      <c r="D25" s="584"/>
      <c r="E25" s="577"/>
      <c r="F25" s="558"/>
      <c r="G25" s="572"/>
      <c r="H25" s="578"/>
      <c r="I25" s="336"/>
      <c r="J25" s="579"/>
      <c r="K25" s="441"/>
      <c r="L25" s="442" t="s">
        <v>61</v>
      </c>
      <c r="M25" s="443"/>
      <c r="N25" s="561" t="str">
        <f>IF(OR(F25="", E25="", H25=""), "", E25*F25*H25/'Methodology Notes'!$H$18)</f>
        <v/>
      </c>
      <c r="O25" s="553"/>
      <c r="P25" s="562" t="str">
        <f>IF(OR(F25="", E25="", J25=""), "", E25*F25*J25/'Methodology Notes'!$H$18)</f>
        <v/>
      </c>
      <c r="Q25" s="555" t="s">
        <v>61</v>
      </c>
      <c r="R25" s="561" t="str">
        <f t="shared" ref="R25:R33" si="6">IF(OR(N25=0,N25=""),"",N25*180)</f>
        <v/>
      </c>
      <c r="S25" s="556"/>
      <c r="T25" s="563" t="str">
        <f t="shared" ref="T25:T33" si="7">IF(P25="","",P25*180)</f>
        <v/>
      </c>
      <c r="U25" s="555" t="s">
        <v>61</v>
      </c>
      <c r="V25" s="561" t="str">
        <f t="shared" si="4"/>
        <v/>
      </c>
      <c r="W25" s="556"/>
      <c r="X25" s="563" t="str">
        <f t="shared" si="5"/>
        <v/>
      </c>
      <c r="Y25" s="555" t="s">
        <v>61</v>
      </c>
      <c r="Z25" s="561" t="str">
        <f t="shared" ref="Z25:Z33" si="8">IF(OR(V25=0,V25=""),"",V25*180)</f>
        <v/>
      </c>
      <c r="AA25" s="556"/>
      <c r="AB25" s="563" t="str">
        <f t="shared" ref="AB25:AB33" si="9">IF(X25="","",X25*180)</f>
        <v/>
      </c>
      <c r="AC25" s="239"/>
      <c r="AD25" s="785"/>
      <c r="AE25" s="18"/>
      <c r="AF25" s="18"/>
      <c r="AG25" s="18"/>
      <c r="AH25" s="18"/>
      <c r="AI25" s="18"/>
      <c r="AJ25" s="18"/>
      <c r="AK25" s="18"/>
      <c r="AL25" s="18"/>
      <c r="AM25" s="18"/>
      <c r="AN25" s="18"/>
      <c r="AO25" s="18"/>
      <c r="AP25" s="18"/>
      <c r="AQ25" s="18"/>
      <c r="AR25" s="18"/>
    </row>
    <row r="26" spans="1:48" s="470" customFormat="1" ht="22.5" customHeight="1">
      <c r="A26" s="18"/>
      <c r="B26" s="784"/>
      <c r="C26" s="80"/>
      <c r="D26" s="584"/>
      <c r="E26" s="577"/>
      <c r="F26" s="558"/>
      <c r="G26" s="572"/>
      <c r="H26" s="578"/>
      <c r="I26" s="336"/>
      <c r="J26" s="579"/>
      <c r="K26" s="441"/>
      <c r="L26" s="442" t="s">
        <v>61</v>
      </c>
      <c r="M26" s="443"/>
      <c r="N26" s="561" t="str">
        <f>IF(OR(F26="", E26="", H26=""), "", E26*F26*H26/'Methodology Notes'!$H$18)</f>
        <v/>
      </c>
      <c r="O26" s="553"/>
      <c r="P26" s="562" t="str">
        <f>IF(OR(F26="", E26="", J26=""), "", E26*F26*J26/'Methodology Notes'!$H$18)</f>
        <v/>
      </c>
      <c r="Q26" s="555" t="s">
        <v>61</v>
      </c>
      <c r="R26" s="561" t="str">
        <f t="shared" si="6"/>
        <v/>
      </c>
      <c r="S26" s="556"/>
      <c r="T26" s="563" t="str">
        <f t="shared" si="7"/>
        <v/>
      </c>
      <c r="U26" s="555" t="s">
        <v>61</v>
      </c>
      <c r="V26" s="561" t="str">
        <f t="shared" si="4"/>
        <v/>
      </c>
      <c r="W26" s="556"/>
      <c r="X26" s="563" t="str">
        <f t="shared" si="5"/>
        <v/>
      </c>
      <c r="Y26" s="555" t="s">
        <v>61</v>
      </c>
      <c r="Z26" s="561" t="str">
        <f t="shared" si="8"/>
        <v/>
      </c>
      <c r="AA26" s="556"/>
      <c r="AB26" s="563" t="str">
        <f t="shared" si="9"/>
        <v/>
      </c>
      <c r="AC26" s="239"/>
      <c r="AD26" s="785"/>
      <c r="AE26" s="18"/>
      <c r="AF26" s="18"/>
      <c r="AG26" s="18"/>
      <c r="AH26" s="18"/>
      <c r="AI26" s="18"/>
      <c r="AJ26" s="18"/>
      <c r="AK26" s="18"/>
      <c r="AL26" s="18"/>
      <c r="AM26" s="18"/>
      <c r="AN26" s="18"/>
      <c r="AO26" s="18"/>
      <c r="AP26" s="18"/>
      <c r="AQ26" s="18"/>
      <c r="AR26" s="18"/>
    </row>
    <row r="27" spans="1:48" s="470" customFormat="1" ht="22.5" customHeight="1">
      <c r="A27" s="18"/>
      <c r="B27" s="784"/>
      <c r="C27" s="80"/>
      <c r="D27" s="584"/>
      <c r="E27" s="577"/>
      <c r="F27" s="558"/>
      <c r="G27" s="572"/>
      <c r="H27" s="578"/>
      <c r="I27" s="336"/>
      <c r="J27" s="579"/>
      <c r="K27" s="441"/>
      <c r="L27" s="442" t="s">
        <v>61</v>
      </c>
      <c r="M27" s="443"/>
      <c r="N27" s="561" t="str">
        <f>IF(OR(F27="", E27="", H27=""), "", E27*F27*H27/'Methodology Notes'!$H$18)</f>
        <v/>
      </c>
      <c r="O27" s="553"/>
      <c r="P27" s="562" t="str">
        <f>IF(OR(F27="", E27="", J27=""), "", E27*F27*J27/'Methodology Notes'!$H$18)</f>
        <v/>
      </c>
      <c r="Q27" s="555" t="s">
        <v>61</v>
      </c>
      <c r="R27" s="561" t="str">
        <f t="shared" si="6"/>
        <v/>
      </c>
      <c r="S27" s="556"/>
      <c r="T27" s="563" t="str">
        <f t="shared" si="7"/>
        <v/>
      </c>
      <c r="U27" s="555" t="s">
        <v>61</v>
      </c>
      <c r="V27" s="561" t="str">
        <f t="shared" si="4"/>
        <v/>
      </c>
      <c r="W27" s="556"/>
      <c r="X27" s="563" t="str">
        <f t="shared" si="5"/>
        <v/>
      </c>
      <c r="Y27" s="555" t="s">
        <v>61</v>
      </c>
      <c r="Z27" s="561" t="str">
        <f t="shared" si="8"/>
        <v/>
      </c>
      <c r="AA27" s="556"/>
      <c r="AB27" s="563" t="str">
        <f t="shared" si="9"/>
        <v/>
      </c>
      <c r="AC27" s="239"/>
      <c r="AD27" s="785"/>
      <c r="AE27" s="18"/>
      <c r="AF27" s="1019"/>
      <c r="AG27" s="1019"/>
      <c r="AH27" s="1019"/>
      <c r="AI27" s="1019"/>
      <c r="AJ27" s="1019"/>
      <c r="AK27" s="1019"/>
      <c r="AL27" s="1019"/>
      <c r="AM27" s="1019"/>
      <c r="AN27" s="18"/>
      <c r="AO27" s="18"/>
      <c r="AP27" s="18"/>
      <c r="AQ27" s="18"/>
      <c r="AR27" s="18"/>
      <c r="AV27" s="471"/>
    </row>
    <row r="28" spans="1:48" s="470" customFormat="1" ht="22.5" customHeight="1">
      <c r="A28" s="18"/>
      <c r="B28" s="784"/>
      <c r="C28" s="80"/>
      <c r="D28" s="584"/>
      <c r="E28" s="577"/>
      <c r="F28" s="558"/>
      <c r="G28" s="572"/>
      <c r="H28" s="578"/>
      <c r="I28" s="336"/>
      <c r="J28" s="579"/>
      <c r="K28" s="441"/>
      <c r="L28" s="442" t="s">
        <v>61</v>
      </c>
      <c r="M28" s="443"/>
      <c r="N28" s="561" t="str">
        <f>IF(OR(F28="", E28="", H28=""), "", E28*F28*H28/'Methodology Notes'!$H$18)</f>
        <v/>
      </c>
      <c r="O28" s="553"/>
      <c r="P28" s="562" t="str">
        <f>IF(OR(F28="", E28="", J28=""), "", E28*F28*J28/'Methodology Notes'!$H$18)</f>
        <v/>
      </c>
      <c r="Q28" s="555" t="s">
        <v>61</v>
      </c>
      <c r="R28" s="561" t="str">
        <f>IF(OR(N28=0,N28=""),"",N28*180)</f>
        <v/>
      </c>
      <c r="S28" s="556"/>
      <c r="T28" s="563" t="str">
        <f>IF(P28="","",P28*180)</f>
        <v/>
      </c>
      <c r="U28" s="555" t="s">
        <v>61</v>
      </c>
      <c r="V28" s="561" t="str">
        <f t="shared" si="4"/>
        <v/>
      </c>
      <c r="W28" s="556"/>
      <c r="X28" s="563" t="str">
        <f t="shared" si="5"/>
        <v/>
      </c>
      <c r="Y28" s="555" t="s">
        <v>61</v>
      </c>
      <c r="Z28" s="561" t="str">
        <f>IF(OR(V28=0,V28=""),"",V28*180)</f>
        <v/>
      </c>
      <c r="AA28" s="556"/>
      <c r="AB28" s="563" t="str">
        <f>IF(X28="","",X28*180)</f>
        <v/>
      </c>
      <c r="AC28" s="239"/>
      <c r="AD28" s="785"/>
      <c r="AE28" s="18"/>
      <c r="AF28" s="36"/>
      <c r="AG28" s="36"/>
      <c r="AH28" s="36"/>
      <c r="AI28" s="36"/>
      <c r="AJ28" s="36"/>
      <c r="AK28" s="36"/>
      <c r="AL28" s="36"/>
      <c r="AM28" s="36"/>
      <c r="AN28" s="18"/>
      <c r="AO28" s="18"/>
      <c r="AP28" s="18"/>
      <c r="AQ28" s="18"/>
      <c r="AR28" s="18"/>
    </row>
    <row r="29" spans="1:48" s="470" customFormat="1" ht="22.5" customHeight="1">
      <c r="A29" s="18"/>
      <c r="B29" s="784"/>
      <c r="C29" s="80"/>
      <c r="D29" s="584"/>
      <c r="E29" s="577"/>
      <c r="F29" s="558"/>
      <c r="G29" s="572"/>
      <c r="H29" s="578"/>
      <c r="I29" s="336"/>
      <c r="J29" s="579"/>
      <c r="K29" s="441"/>
      <c r="L29" s="442" t="s">
        <v>61</v>
      </c>
      <c r="M29" s="443"/>
      <c r="N29" s="561" t="str">
        <f>IF(OR(F29="", E29="", H29=""), "", E29*F29*H29/'Methodology Notes'!$H$18)</f>
        <v/>
      </c>
      <c r="O29" s="553"/>
      <c r="P29" s="562" t="str">
        <f>IF(OR(F29="", E29="", J29=""), "", E29*F29*J29/'Methodology Notes'!$H$18)</f>
        <v/>
      </c>
      <c r="Q29" s="555" t="s">
        <v>61</v>
      </c>
      <c r="R29" s="561" t="str">
        <f>IF(OR(N29=0,N29=""),"",N29*180)</f>
        <v/>
      </c>
      <c r="S29" s="556"/>
      <c r="T29" s="563" t="str">
        <f>IF(P29="","",P29*180)</f>
        <v/>
      </c>
      <c r="U29" s="555" t="s">
        <v>61</v>
      </c>
      <c r="V29" s="561" t="str">
        <f t="shared" si="4"/>
        <v/>
      </c>
      <c r="W29" s="556"/>
      <c r="X29" s="563" t="str">
        <f t="shared" si="5"/>
        <v/>
      </c>
      <c r="Y29" s="555" t="s">
        <v>61</v>
      </c>
      <c r="Z29" s="561" t="str">
        <f>IF(OR(V29=0,V29=""),"",V29*180)</f>
        <v/>
      </c>
      <c r="AA29" s="556"/>
      <c r="AB29" s="563" t="str">
        <f>IF(X29="","",X29*180)</f>
        <v/>
      </c>
      <c r="AC29" s="239"/>
      <c r="AD29" s="785"/>
      <c r="AE29" s="18"/>
      <c r="AF29" s="18"/>
      <c r="AG29" s="18"/>
      <c r="AH29" s="18"/>
      <c r="AI29" s="18"/>
      <c r="AJ29" s="18"/>
      <c r="AK29" s="18"/>
      <c r="AL29" s="18"/>
      <c r="AM29" s="18"/>
      <c r="AN29" s="18"/>
      <c r="AO29" s="18"/>
      <c r="AP29" s="18"/>
      <c r="AQ29" s="18"/>
      <c r="AR29" s="18"/>
    </row>
    <row r="30" spans="1:48" s="470" customFormat="1" ht="22.5" customHeight="1">
      <c r="A30" s="18"/>
      <c r="B30" s="784"/>
      <c r="C30" s="80"/>
      <c r="D30" s="584"/>
      <c r="E30" s="577"/>
      <c r="F30" s="558"/>
      <c r="G30" s="572"/>
      <c r="H30" s="578"/>
      <c r="I30" s="336"/>
      <c r="J30" s="579"/>
      <c r="K30" s="441"/>
      <c r="L30" s="442" t="s">
        <v>61</v>
      </c>
      <c r="M30" s="443"/>
      <c r="N30" s="561" t="str">
        <f>IF(OR(F30="", E30="", H30=""), "", E30*F30*H30/'Methodology Notes'!$H$18)</f>
        <v/>
      </c>
      <c r="O30" s="553"/>
      <c r="P30" s="562" t="str">
        <f>IF(OR(F30="", E30="", J30=""), "", E30*F30*J30/'Methodology Notes'!$H$18)</f>
        <v/>
      </c>
      <c r="Q30" s="555" t="s">
        <v>61</v>
      </c>
      <c r="R30" s="561" t="str">
        <f>IF(OR(N30=0,N30=""),"",N30*180)</f>
        <v/>
      </c>
      <c r="S30" s="556"/>
      <c r="T30" s="563" t="str">
        <f>IF(P30="","",P30*180)</f>
        <v/>
      </c>
      <c r="U30" s="555" t="s">
        <v>61</v>
      </c>
      <c r="V30" s="561" t="str">
        <f t="shared" si="4"/>
        <v/>
      </c>
      <c r="W30" s="556"/>
      <c r="X30" s="563" t="str">
        <f t="shared" si="5"/>
        <v/>
      </c>
      <c r="Y30" s="555" t="s">
        <v>61</v>
      </c>
      <c r="Z30" s="561" t="str">
        <f>IF(OR(V30=0,V30=""),"",V30*180)</f>
        <v/>
      </c>
      <c r="AA30" s="556"/>
      <c r="AB30" s="563" t="str">
        <f>IF(X30="","",X30*180)</f>
        <v/>
      </c>
      <c r="AC30" s="239"/>
      <c r="AD30" s="785"/>
      <c r="AE30" s="18"/>
      <c r="AF30" s="18"/>
      <c r="AG30" s="18"/>
      <c r="AH30" s="18"/>
      <c r="AI30" s="18"/>
      <c r="AJ30" s="18"/>
      <c r="AK30" s="18"/>
      <c r="AL30" s="18"/>
      <c r="AM30" s="18"/>
      <c r="AN30" s="18"/>
      <c r="AO30" s="18"/>
      <c r="AP30" s="18"/>
      <c r="AQ30" s="18"/>
      <c r="AR30" s="18"/>
    </row>
    <row r="31" spans="1:48" s="470" customFormat="1" ht="22.5" customHeight="1">
      <c r="A31" s="18"/>
      <c r="B31" s="784"/>
      <c r="C31" s="80"/>
      <c r="D31" s="584"/>
      <c r="E31" s="577"/>
      <c r="F31" s="558"/>
      <c r="G31" s="572"/>
      <c r="H31" s="578"/>
      <c r="I31" s="336"/>
      <c r="J31" s="579"/>
      <c r="K31" s="441"/>
      <c r="L31" s="442" t="s">
        <v>61</v>
      </c>
      <c r="M31" s="443"/>
      <c r="N31" s="561" t="str">
        <f>IF(OR(F31="", E31="", H31=""), "", E31*F31*H31/'Methodology Notes'!$H$18)</f>
        <v/>
      </c>
      <c r="O31" s="553"/>
      <c r="P31" s="562" t="str">
        <f>IF(OR(F31="", E31="", J31=""), "", E31*F31*J31/'Methodology Notes'!$H$18)</f>
        <v/>
      </c>
      <c r="Q31" s="555" t="s">
        <v>61</v>
      </c>
      <c r="R31" s="561" t="str">
        <f t="shared" si="6"/>
        <v/>
      </c>
      <c r="S31" s="556"/>
      <c r="T31" s="563" t="str">
        <f t="shared" si="7"/>
        <v/>
      </c>
      <c r="U31" s="555" t="s">
        <v>61</v>
      </c>
      <c r="V31" s="561" t="str">
        <f t="shared" si="4"/>
        <v/>
      </c>
      <c r="W31" s="556"/>
      <c r="X31" s="563" t="str">
        <f t="shared" si="5"/>
        <v/>
      </c>
      <c r="Y31" s="555" t="s">
        <v>61</v>
      </c>
      <c r="Z31" s="561" t="str">
        <f t="shared" si="8"/>
        <v/>
      </c>
      <c r="AA31" s="556"/>
      <c r="AB31" s="563" t="str">
        <f t="shared" si="9"/>
        <v/>
      </c>
      <c r="AC31" s="239"/>
      <c r="AD31" s="785"/>
      <c r="AE31" s="18"/>
      <c r="AF31" s="36"/>
      <c r="AG31" s="36"/>
      <c r="AH31" s="36"/>
      <c r="AI31" s="36"/>
      <c r="AJ31" s="36"/>
      <c r="AK31" s="36"/>
      <c r="AL31" s="36"/>
      <c r="AM31" s="36"/>
      <c r="AN31" s="18"/>
      <c r="AO31" s="18"/>
      <c r="AP31" s="18"/>
      <c r="AQ31" s="18"/>
      <c r="AR31" s="18"/>
    </row>
    <row r="32" spans="1:48" s="470" customFormat="1" ht="22.5" customHeight="1">
      <c r="A32" s="18"/>
      <c r="B32" s="784"/>
      <c r="C32" s="80"/>
      <c r="D32" s="584"/>
      <c r="E32" s="577"/>
      <c r="F32" s="558"/>
      <c r="G32" s="572"/>
      <c r="H32" s="578"/>
      <c r="I32" s="336"/>
      <c r="J32" s="579"/>
      <c r="K32" s="441"/>
      <c r="L32" s="442" t="s">
        <v>61</v>
      </c>
      <c r="M32" s="443"/>
      <c r="N32" s="561" t="str">
        <f>IF(OR(F32="", E32="", H32=""), "", E32*F32*H32/'Methodology Notes'!$H$18)</f>
        <v/>
      </c>
      <c r="O32" s="553"/>
      <c r="P32" s="562" t="str">
        <f>IF(OR(F32="", E32="", J32=""), "", E32*F32*J32/'Methodology Notes'!$H$18)</f>
        <v/>
      </c>
      <c r="Q32" s="555" t="s">
        <v>61</v>
      </c>
      <c r="R32" s="561" t="str">
        <f t="shared" si="6"/>
        <v/>
      </c>
      <c r="S32" s="556"/>
      <c r="T32" s="563" t="str">
        <f t="shared" si="7"/>
        <v/>
      </c>
      <c r="U32" s="555" t="s">
        <v>61</v>
      </c>
      <c r="V32" s="561" t="str">
        <f t="shared" si="4"/>
        <v/>
      </c>
      <c r="W32" s="556"/>
      <c r="X32" s="563" t="str">
        <f t="shared" si="5"/>
        <v/>
      </c>
      <c r="Y32" s="555" t="s">
        <v>61</v>
      </c>
      <c r="Z32" s="561" t="str">
        <f t="shared" si="8"/>
        <v/>
      </c>
      <c r="AA32" s="556"/>
      <c r="AB32" s="563" t="str">
        <f t="shared" si="9"/>
        <v/>
      </c>
      <c r="AC32" s="239"/>
      <c r="AD32" s="785"/>
      <c r="AE32" s="18"/>
      <c r="AF32" s="18"/>
      <c r="AG32" s="18"/>
      <c r="AH32" s="18"/>
      <c r="AI32" s="18"/>
      <c r="AJ32" s="18"/>
      <c r="AK32" s="18"/>
      <c r="AL32" s="18"/>
      <c r="AM32" s="18"/>
      <c r="AN32" s="18"/>
      <c r="AO32" s="18"/>
      <c r="AP32" s="18"/>
      <c r="AQ32" s="18"/>
      <c r="AR32" s="18"/>
    </row>
    <row r="33" spans="1:50" s="470" customFormat="1" ht="22.5" customHeight="1">
      <c r="A33" s="18"/>
      <c r="B33" s="784"/>
      <c r="C33" s="80"/>
      <c r="D33" s="584"/>
      <c r="E33" s="577"/>
      <c r="F33" s="558"/>
      <c r="G33" s="572"/>
      <c r="H33" s="578"/>
      <c r="I33" s="336"/>
      <c r="J33" s="579"/>
      <c r="K33" s="441"/>
      <c r="L33" s="442" t="s">
        <v>61</v>
      </c>
      <c r="M33" s="443"/>
      <c r="N33" s="561" t="str">
        <f>IF(OR(F33="", E33="", H33=""), "", E33*F33*H33/'Methodology Notes'!$H$18)</f>
        <v/>
      </c>
      <c r="O33" s="553"/>
      <c r="P33" s="562" t="str">
        <f>IF(OR(F33="", E33="", J33=""), "", E33*F33*J33/'Methodology Notes'!$H$18)</f>
        <v/>
      </c>
      <c r="Q33" s="555" t="s">
        <v>61</v>
      </c>
      <c r="R33" s="561" t="str">
        <f t="shared" si="6"/>
        <v/>
      </c>
      <c r="S33" s="556"/>
      <c r="T33" s="563" t="str">
        <f t="shared" si="7"/>
        <v/>
      </c>
      <c r="U33" s="555" t="s">
        <v>61</v>
      </c>
      <c r="V33" s="561" t="str">
        <f t="shared" si="4"/>
        <v/>
      </c>
      <c r="W33" s="556"/>
      <c r="X33" s="563" t="str">
        <f t="shared" si="5"/>
        <v/>
      </c>
      <c r="Y33" s="555" t="s">
        <v>61</v>
      </c>
      <c r="Z33" s="561" t="str">
        <f t="shared" si="8"/>
        <v/>
      </c>
      <c r="AA33" s="556"/>
      <c r="AB33" s="563" t="str">
        <f t="shared" si="9"/>
        <v/>
      </c>
      <c r="AC33" s="239"/>
      <c r="AD33" s="785"/>
      <c r="AE33" s="18"/>
      <c r="AF33" s="18"/>
      <c r="AG33" s="18"/>
      <c r="AH33" s="18"/>
      <c r="AI33" s="18"/>
      <c r="AJ33" s="18"/>
      <c r="AK33" s="18"/>
      <c r="AL33" s="18"/>
      <c r="AM33" s="18"/>
      <c r="AN33" s="18"/>
      <c r="AO33" s="18"/>
      <c r="AP33" s="18"/>
      <c r="AQ33" s="18"/>
      <c r="AR33" s="18"/>
    </row>
    <row r="34" spans="1:50" s="470" customFormat="1" ht="22.5" customHeight="1">
      <c r="A34" s="18"/>
      <c r="B34" s="784"/>
      <c r="C34" s="80"/>
      <c r="D34" s="584"/>
      <c r="E34" s="577"/>
      <c r="F34" s="558"/>
      <c r="G34" s="572"/>
      <c r="H34" s="578"/>
      <c r="I34" s="336"/>
      <c r="J34" s="579"/>
      <c r="K34" s="441"/>
      <c r="L34" s="442" t="s">
        <v>61</v>
      </c>
      <c r="M34" s="443"/>
      <c r="N34" s="561" t="str">
        <f>IF(OR(F34="", E34="", H34=""), "", E34*F34*H34/'Methodology Notes'!$H$18)</f>
        <v/>
      </c>
      <c r="O34" s="553"/>
      <c r="P34" s="562" t="str">
        <f>IF(OR(F34="", E34="", J34=""), "", E34*F34*J34/'Methodology Notes'!$H$18)</f>
        <v/>
      </c>
      <c r="Q34" s="555" t="s">
        <v>61</v>
      </c>
      <c r="R34" s="561" t="str">
        <f t="shared" ref="R34:R43" si="10">IF(OR(N34=0,N34=""),"",N34*180)</f>
        <v/>
      </c>
      <c r="S34" s="556"/>
      <c r="T34" s="563" t="str">
        <f t="shared" ref="T34:T43" si="11">IF(P34="","",P34*180)</f>
        <v/>
      </c>
      <c r="U34" s="555" t="s">
        <v>61</v>
      </c>
      <c r="V34" s="561" t="str">
        <f t="shared" si="4"/>
        <v/>
      </c>
      <c r="W34" s="556"/>
      <c r="X34" s="563" t="str">
        <f t="shared" si="5"/>
        <v/>
      </c>
      <c r="Y34" s="555" t="s">
        <v>61</v>
      </c>
      <c r="Z34" s="561" t="str">
        <f t="shared" ref="Z34:Z43" si="12">IF(OR(V34=0,V34=""),"",V34*180)</f>
        <v/>
      </c>
      <c r="AA34" s="556"/>
      <c r="AB34" s="563" t="str">
        <f t="shared" ref="AB34:AB43" si="13">IF(X34="","",X34*180)</f>
        <v/>
      </c>
      <c r="AC34" s="239"/>
      <c r="AD34" s="785"/>
      <c r="AE34" s="18"/>
      <c r="AF34" s="18"/>
      <c r="AG34" s="18"/>
      <c r="AH34" s="18"/>
      <c r="AI34" s="18"/>
      <c r="AJ34" s="18"/>
      <c r="AK34" s="18"/>
      <c r="AL34" s="18"/>
      <c r="AM34" s="18"/>
      <c r="AN34" s="18"/>
      <c r="AO34" s="18"/>
      <c r="AP34" s="18"/>
      <c r="AQ34" s="18"/>
      <c r="AR34" s="18"/>
    </row>
    <row r="35" spans="1:50" s="470" customFormat="1" ht="22.5" customHeight="1">
      <c r="A35" s="18"/>
      <c r="B35" s="784"/>
      <c r="C35" s="80"/>
      <c r="D35" s="584"/>
      <c r="E35" s="577"/>
      <c r="F35" s="558"/>
      <c r="G35" s="572"/>
      <c r="H35" s="578"/>
      <c r="I35" s="336"/>
      <c r="J35" s="579"/>
      <c r="K35" s="441"/>
      <c r="L35" s="442" t="s">
        <v>61</v>
      </c>
      <c r="M35" s="443"/>
      <c r="N35" s="561" t="str">
        <f>IF(OR(F35="", E35="", H35=""), "", E35*F35*H35/'Methodology Notes'!$H$18)</f>
        <v/>
      </c>
      <c r="O35" s="553"/>
      <c r="P35" s="562" t="str">
        <f>IF(OR(F35="", E35="", J35=""), "", E35*F35*J35/'Methodology Notes'!$H$18)</f>
        <v/>
      </c>
      <c r="Q35" s="555" t="s">
        <v>61</v>
      </c>
      <c r="R35" s="561" t="str">
        <f t="shared" si="10"/>
        <v/>
      </c>
      <c r="S35" s="556"/>
      <c r="T35" s="563" t="str">
        <f t="shared" si="11"/>
        <v/>
      </c>
      <c r="U35" s="555" t="s">
        <v>61</v>
      </c>
      <c r="V35" s="561" t="str">
        <f t="shared" si="4"/>
        <v/>
      </c>
      <c r="W35" s="556"/>
      <c r="X35" s="563" t="str">
        <f t="shared" si="5"/>
        <v/>
      </c>
      <c r="Y35" s="555" t="s">
        <v>61</v>
      </c>
      <c r="Z35" s="561" t="str">
        <f t="shared" si="12"/>
        <v/>
      </c>
      <c r="AA35" s="556"/>
      <c r="AB35" s="563" t="str">
        <f t="shared" si="13"/>
        <v/>
      </c>
      <c r="AC35" s="239"/>
      <c r="AD35" s="785"/>
      <c r="AE35" s="18"/>
      <c r="AF35" s="18"/>
      <c r="AG35" s="18"/>
      <c r="AH35" s="18"/>
      <c r="AI35" s="18"/>
      <c r="AJ35" s="18"/>
      <c r="AK35" s="18"/>
      <c r="AL35" s="18"/>
      <c r="AM35" s="18"/>
      <c r="AN35" s="18"/>
      <c r="AO35" s="18"/>
      <c r="AP35" s="18"/>
      <c r="AQ35" s="18"/>
      <c r="AR35" s="18"/>
    </row>
    <row r="36" spans="1:50" s="470" customFormat="1" ht="22.5" customHeight="1">
      <c r="A36" s="18"/>
      <c r="B36" s="784"/>
      <c r="C36" s="80"/>
      <c r="D36" s="584"/>
      <c r="E36" s="577"/>
      <c r="F36" s="558"/>
      <c r="G36" s="572"/>
      <c r="H36" s="578"/>
      <c r="I36" s="336"/>
      <c r="J36" s="579"/>
      <c r="K36" s="441"/>
      <c r="L36" s="442" t="s">
        <v>61</v>
      </c>
      <c r="M36" s="443"/>
      <c r="N36" s="561" t="str">
        <f>IF(OR(F36="", E36="", H36=""), "", E36*F36*H36/'Methodology Notes'!$H$18)</f>
        <v/>
      </c>
      <c r="O36" s="553"/>
      <c r="P36" s="562" t="str">
        <f>IF(OR(F36="", E36="", J36=""), "", E36*F36*J36/'Methodology Notes'!$H$18)</f>
        <v/>
      </c>
      <c r="Q36" s="555" t="s">
        <v>61</v>
      </c>
      <c r="R36" s="561" t="str">
        <f t="shared" si="10"/>
        <v/>
      </c>
      <c r="S36" s="556"/>
      <c r="T36" s="563" t="str">
        <f t="shared" si="11"/>
        <v/>
      </c>
      <c r="U36" s="555" t="s">
        <v>61</v>
      </c>
      <c r="V36" s="561" t="str">
        <f t="shared" si="4"/>
        <v/>
      </c>
      <c r="W36" s="556"/>
      <c r="X36" s="563" t="str">
        <f t="shared" si="5"/>
        <v/>
      </c>
      <c r="Y36" s="555" t="s">
        <v>61</v>
      </c>
      <c r="Z36" s="561" t="str">
        <f t="shared" si="12"/>
        <v/>
      </c>
      <c r="AA36" s="556"/>
      <c r="AB36" s="563" t="str">
        <f t="shared" si="13"/>
        <v/>
      </c>
      <c r="AC36" s="239"/>
      <c r="AD36" s="785"/>
      <c r="AE36" s="18"/>
      <c r="AF36" s="1019"/>
      <c r="AG36" s="1019"/>
      <c r="AH36" s="1019"/>
      <c r="AI36" s="1019"/>
      <c r="AJ36" s="1019"/>
      <c r="AK36" s="1019"/>
      <c r="AL36" s="1019"/>
      <c r="AM36" s="1019"/>
      <c r="AN36" s="18"/>
      <c r="AO36" s="18"/>
      <c r="AP36" s="18"/>
      <c r="AQ36" s="18"/>
      <c r="AR36" s="18"/>
      <c r="AV36" s="471"/>
    </row>
    <row r="37" spans="1:50" s="470" customFormat="1" ht="22.5" customHeight="1">
      <c r="A37" s="18"/>
      <c r="B37" s="784"/>
      <c r="C37" s="80"/>
      <c r="D37" s="584"/>
      <c r="E37" s="577"/>
      <c r="F37" s="558"/>
      <c r="G37" s="572"/>
      <c r="H37" s="578"/>
      <c r="I37" s="336"/>
      <c r="J37" s="579"/>
      <c r="K37" s="441"/>
      <c r="L37" s="442" t="s">
        <v>61</v>
      </c>
      <c r="M37" s="443"/>
      <c r="N37" s="561" t="str">
        <f>IF(OR(F37="", E37="", H37=""), "", E37*F37*H37/'Methodology Notes'!$H$18)</f>
        <v/>
      </c>
      <c r="O37" s="553"/>
      <c r="P37" s="562" t="str">
        <f>IF(OR(F37="", E37="", J37=""), "", E37*F37*J37/'Methodology Notes'!$H$18)</f>
        <v/>
      </c>
      <c r="Q37" s="555" t="s">
        <v>61</v>
      </c>
      <c r="R37" s="561" t="str">
        <f t="shared" si="10"/>
        <v/>
      </c>
      <c r="S37" s="556"/>
      <c r="T37" s="563" t="str">
        <f t="shared" si="11"/>
        <v/>
      </c>
      <c r="U37" s="555" t="s">
        <v>61</v>
      </c>
      <c r="V37" s="561" t="str">
        <f t="shared" si="4"/>
        <v/>
      </c>
      <c r="W37" s="556"/>
      <c r="X37" s="563" t="str">
        <f t="shared" si="5"/>
        <v/>
      </c>
      <c r="Y37" s="555" t="s">
        <v>61</v>
      </c>
      <c r="Z37" s="561" t="str">
        <f t="shared" si="12"/>
        <v/>
      </c>
      <c r="AA37" s="556"/>
      <c r="AB37" s="563" t="str">
        <f t="shared" si="13"/>
        <v/>
      </c>
      <c r="AC37" s="239"/>
      <c r="AD37" s="785"/>
      <c r="AE37" s="18"/>
      <c r="AF37" s="36"/>
      <c r="AG37" s="36"/>
      <c r="AH37" s="36"/>
      <c r="AI37" s="36"/>
      <c r="AJ37" s="36"/>
      <c r="AK37" s="36"/>
      <c r="AL37" s="36"/>
      <c r="AM37" s="36"/>
      <c r="AN37" s="18"/>
      <c r="AO37" s="18"/>
      <c r="AP37" s="18"/>
      <c r="AQ37" s="18"/>
      <c r="AR37" s="18"/>
    </row>
    <row r="38" spans="1:50" s="470" customFormat="1" ht="22.5" customHeight="1">
      <c r="A38" s="18"/>
      <c r="B38" s="784"/>
      <c r="C38" s="80"/>
      <c r="D38" s="584"/>
      <c r="E38" s="577"/>
      <c r="F38" s="558"/>
      <c r="G38" s="572"/>
      <c r="H38" s="578"/>
      <c r="I38" s="336"/>
      <c r="J38" s="579"/>
      <c r="K38" s="441"/>
      <c r="L38" s="442" t="s">
        <v>61</v>
      </c>
      <c r="M38" s="443"/>
      <c r="N38" s="561" t="str">
        <f>IF(OR(F38="", E38="", H38=""), "", E38*F38*H38/'Methodology Notes'!$H$18)</f>
        <v/>
      </c>
      <c r="O38" s="553"/>
      <c r="P38" s="562" t="str">
        <f>IF(OR(F38="", E38="", J38=""), "", E38*F38*J38/'Methodology Notes'!$H$18)</f>
        <v/>
      </c>
      <c r="Q38" s="555" t="s">
        <v>61</v>
      </c>
      <c r="R38" s="561" t="str">
        <f t="shared" si="10"/>
        <v/>
      </c>
      <c r="S38" s="556"/>
      <c r="T38" s="563" t="str">
        <f t="shared" si="11"/>
        <v/>
      </c>
      <c r="U38" s="555" t="s">
        <v>61</v>
      </c>
      <c r="V38" s="561" t="str">
        <f t="shared" si="4"/>
        <v/>
      </c>
      <c r="W38" s="556"/>
      <c r="X38" s="563" t="str">
        <f t="shared" si="5"/>
        <v/>
      </c>
      <c r="Y38" s="555" t="s">
        <v>61</v>
      </c>
      <c r="Z38" s="561" t="str">
        <f t="shared" si="12"/>
        <v/>
      </c>
      <c r="AA38" s="556"/>
      <c r="AB38" s="563" t="str">
        <f t="shared" si="13"/>
        <v/>
      </c>
      <c r="AC38" s="239"/>
      <c r="AD38" s="785"/>
      <c r="AE38" s="18"/>
      <c r="AF38" s="18"/>
      <c r="AG38" s="18"/>
      <c r="AH38" s="18"/>
      <c r="AI38" s="18"/>
      <c r="AJ38" s="18"/>
      <c r="AK38" s="18"/>
      <c r="AL38" s="18"/>
      <c r="AM38" s="18"/>
      <c r="AN38" s="18"/>
      <c r="AO38" s="18"/>
      <c r="AP38" s="18"/>
      <c r="AQ38" s="18"/>
      <c r="AR38" s="18"/>
    </row>
    <row r="39" spans="1:50" s="470" customFormat="1" ht="22.5" customHeight="1">
      <c r="A39" s="18"/>
      <c r="B39" s="784"/>
      <c r="C39" s="80"/>
      <c r="D39" s="584"/>
      <c r="E39" s="577"/>
      <c r="F39" s="558"/>
      <c r="G39" s="572"/>
      <c r="H39" s="578"/>
      <c r="I39" s="336"/>
      <c r="J39" s="579"/>
      <c r="K39" s="441"/>
      <c r="L39" s="442" t="s">
        <v>61</v>
      </c>
      <c r="M39" s="443"/>
      <c r="N39" s="561" t="str">
        <f>IF(OR(F39="", E39="", H39=""), "", E39*F39*H39/'Methodology Notes'!$H$18)</f>
        <v/>
      </c>
      <c r="O39" s="553"/>
      <c r="P39" s="562" t="str">
        <f>IF(OR(F39="", E39="", J39=""), "", E39*F39*J39/'Methodology Notes'!$H$18)</f>
        <v/>
      </c>
      <c r="Q39" s="555" t="s">
        <v>61</v>
      </c>
      <c r="R39" s="561" t="str">
        <f t="shared" si="10"/>
        <v/>
      </c>
      <c r="S39" s="556"/>
      <c r="T39" s="563" t="str">
        <f t="shared" si="11"/>
        <v/>
      </c>
      <c r="U39" s="555" t="s">
        <v>61</v>
      </c>
      <c r="V39" s="561" t="str">
        <f t="shared" si="4"/>
        <v/>
      </c>
      <c r="W39" s="556"/>
      <c r="X39" s="563" t="str">
        <f t="shared" si="5"/>
        <v/>
      </c>
      <c r="Y39" s="555" t="s">
        <v>61</v>
      </c>
      <c r="Z39" s="561" t="str">
        <f t="shared" si="12"/>
        <v/>
      </c>
      <c r="AA39" s="556"/>
      <c r="AB39" s="563" t="str">
        <f t="shared" si="13"/>
        <v/>
      </c>
      <c r="AC39" s="239"/>
      <c r="AD39" s="785"/>
      <c r="AE39" s="18"/>
      <c r="AF39" s="18"/>
      <c r="AG39" s="18"/>
      <c r="AH39" s="18"/>
      <c r="AI39" s="18"/>
      <c r="AJ39" s="18"/>
      <c r="AK39" s="18"/>
      <c r="AL39" s="18"/>
      <c r="AM39" s="18"/>
      <c r="AN39" s="18"/>
      <c r="AO39" s="18"/>
      <c r="AP39" s="18"/>
      <c r="AQ39" s="18"/>
      <c r="AR39" s="18"/>
    </row>
    <row r="40" spans="1:50" s="470" customFormat="1" ht="22.5" customHeight="1">
      <c r="A40" s="18"/>
      <c r="B40" s="784"/>
      <c r="C40" s="80"/>
      <c r="D40" s="584"/>
      <c r="E40" s="577"/>
      <c r="F40" s="558"/>
      <c r="G40" s="572"/>
      <c r="H40" s="578"/>
      <c r="I40" s="336"/>
      <c r="J40" s="579"/>
      <c r="K40" s="441"/>
      <c r="L40" s="442" t="s">
        <v>61</v>
      </c>
      <c r="M40" s="443"/>
      <c r="N40" s="561" t="str">
        <f>IF(OR(F40="", E40="", H40=""), "", E40*F40*H40/'Methodology Notes'!$H$18)</f>
        <v/>
      </c>
      <c r="O40" s="553"/>
      <c r="P40" s="562" t="str">
        <f>IF(OR(F40="", E40="", J40=""), "", E40*F40*J40/'Methodology Notes'!$H$18)</f>
        <v/>
      </c>
      <c r="Q40" s="555" t="s">
        <v>61</v>
      </c>
      <c r="R40" s="561" t="str">
        <f t="shared" si="10"/>
        <v/>
      </c>
      <c r="S40" s="556"/>
      <c r="T40" s="563" t="str">
        <f t="shared" si="11"/>
        <v/>
      </c>
      <c r="U40" s="555" t="s">
        <v>61</v>
      </c>
      <c r="V40" s="561" t="str">
        <f t="shared" si="4"/>
        <v/>
      </c>
      <c r="W40" s="556"/>
      <c r="X40" s="563" t="str">
        <f t="shared" si="5"/>
        <v/>
      </c>
      <c r="Y40" s="555" t="s">
        <v>61</v>
      </c>
      <c r="Z40" s="561" t="str">
        <f t="shared" si="12"/>
        <v/>
      </c>
      <c r="AA40" s="556"/>
      <c r="AB40" s="563" t="str">
        <f t="shared" si="13"/>
        <v/>
      </c>
      <c r="AC40" s="239"/>
      <c r="AD40" s="785"/>
      <c r="AE40" s="18"/>
      <c r="AF40" s="18"/>
      <c r="AG40" s="18"/>
      <c r="AH40" s="18"/>
      <c r="AI40" s="391"/>
      <c r="AJ40" s="18"/>
      <c r="AK40" s="18"/>
      <c r="AL40" s="18"/>
      <c r="AM40" s="18"/>
      <c r="AN40" s="18"/>
      <c r="AO40" s="18"/>
      <c r="AP40" s="18"/>
      <c r="AQ40" s="18"/>
      <c r="AR40" s="18"/>
    </row>
    <row r="41" spans="1:50" s="470" customFormat="1" ht="22.5" customHeight="1">
      <c r="A41" s="18"/>
      <c r="B41" s="784"/>
      <c r="C41" s="80"/>
      <c r="D41" s="584"/>
      <c r="E41" s="577"/>
      <c r="F41" s="558"/>
      <c r="G41" s="572"/>
      <c r="H41" s="578"/>
      <c r="I41" s="336"/>
      <c r="J41" s="579"/>
      <c r="K41" s="441"/>
      <c r="L41" s="442" t="s">
        <v>61</v>
      </c>
      <c r="M41" s="443"/>
      <c r="N41" s="561" t="str">
        <f>IF(OR(F41="", E41="", H41=""), "", E41*F41*H41/'Methodology Notes'!$H$18)</f>
        <v/>
      </c>
      <c r="O41" s="553"/>
      <c r="P41" s="562" t="str">
        <f>IF(OR(F41="", E41="", J41=""), "", E41*F41*J41/'Methodology Notes'!$H$18)</f>
        <v/>
      </c>
      <c r="Q41" s="555" t="s">
        <v>61</v>
      </c>
      <c r="R41" s="561" t="str">
        <f t="shared" si="10"/>
        <v/>
      </c>
      <c r="S41" s="556"/>
      <c r="T41" s="563" t="str">
        <f t="shared" si="11"/>
        <v/>
      </c>
      <c r="U41" s="555" t="s">
        <v>61</v>
      </c>
      <c r="V41" s="561" t="str">
        <f t="shared" si="4"/>
        <v/>
      </c>
      <c r="W41" s="556"/>
      <c r="X41" s="563" t="str">
        <f t="shared" si="5"/>
        <v/>
      </c>
      <c r="Y41" s="555" t="s">
        <v>61</v>
      </c>
      <c r="Z41" s="561" t="str">
        <f t="shared" si="12"/>
        <v/>
      </c>
      <c r="AA41" s="556"/>
      <c r="AB41" s="563" t="str">
        <f t="shared" si="13"/>
        <v/>
      </c>
      <c r="AC41" s="239"/>
      <c r="AD41" s="785"/>
      <c r="AE41" s="18"/>
      <c r="AF41" s="18"/>
      <c r="AG41" s="18"/>
      <c r="AH41" s="18"/>
      <c r="AI41" s="18"/>
      <c r="AJ41" s="18"/>
      <c r="AK41" s="18"/>
      <c r="AL41" s="18"/>
      <c r="AM41" s="18"/>
      <c r="AN41" s="18"/>
      <c r="AO41" s="18"/>
      <c r="AP41" s="18"/>
      <c r="AQ41" s="18"/>
      <c r="AR41" s="18"/>
    </row>
    <row r="42" spans="1:50" s="470" customFormat="1" ht="22.5" customHeight="1">
      <c r="A42" s="18"/>
      <c r="B42" s="784"/>
      <c r="C42" s="80"/>
      <c r="D42" s="584"/>
      <c r="E42" s="577"/>
      <c r="F42" s="558"/>
      <c r="G42" s="572"/>
      <c r="H42" s="578"/>
      <c r="I42" s="336"/>
      <c r="J42" s="579"/>
      <c r="K42" s="441"/>
      <c r="L42" s="442" t="s">
        <v>61</v>
      </c>
      <c r="M42" s="443"/>
      <c r="N42" s="561" t="str">
        <f>IF(OR(F42="", E42="", H42=""), "", E42*F42*H42/'Methodology Notes'!$H$18)</f>
        <v/>
      </c>
      <c r="O42" s="553"/>
      <c r="P42" s="562" t="str">
        <f>IF(OR(F42="", E42="", J42=""), "", E42*F42*J42/'Methodology Notes'!$H$18)</f>
        <v/>
      </c>
      <c r="Q42" s="555" t="s">
        <v>61</v>
      </c>
      <c r="R42" s="561" t="str">
        <f t="shared" si="10"/>
        <v/>
      </c>
      <c r="S42" s="556"/>
      <c r="T42" s="563" t="str">
        <f t="shared" si="11"/>
        <v/>
      </c>
      <c r="U42" s="555" t="s">
        <v>61</v>
      </c>
      <c r="V42" s="561" t="str">
        <f t="shared" si="4"/>
        <v/>
      </c>
      <c r="W42" s="556"/>
      <c r="X42" s="563" t="str">
        <f t="shared" si="5"/>
        <v/>
      </c>
      <c r="Y42" s="555" t="s">
        <v>61</v>
      </c>
      <c r="Z42" s="561" t="str">
        <f t="shared" si="12"/>
        <v/>
      </c>
      <c r="AA42" s="556"/>
      <c r="AB42" s="563" t="str">
        <f t="shared" si="13"/>
        <v/>
      </c>
      <c r="AC42" s="239"/>
      <c r="AD42" s="785"/>
      <c r="AE42" s="18"/>
      <c r="AF42" s="18"/>
      <c r="AG42" s="18"/>
      <c r="AH42" s="18"/>
      <c r="AI42" s="18"/>
      <c r="AJ42" s="36"/>
      <c r="AK42" s="18"/>
      <c r="AL42" s="18"/>
      <c r="AM42" s="18"/>
      <c r="AN42" s="18"/>
      <c r="AO42" s="18"/>
      <c r="AP42" s="18"/>
      <c r="AQ42" s="18"/>
      <c r="AR42" s="18"/>
    </row>
    <row r="43" spans="1:50" s="470" customFormat="1" ht="22.5" customHeight="1" thickBot="1">
      <c r="A43" s="18"/>
      <c r="B43" s="784"/>
      <c r="C43" s="80"/>
      <c r="D43" s="585"/>
      <c r="E43" s="580"/>
      <c r="F43" s="564"/>
      <c r="G43" s="572"/>
      <c r="H43" s="581"/>
      <c r="I43" s="336"/>
      <c r="J43" s="582"/>
      <c r="K43" s="441"/>
      <c r="L43" s="442" t="s">
        <v>61</v>
      </c>
      <c r="M43" s="443"/>
      <c r="N43" s="567" t="str">
        <f>IF(OR(F43="", E43="", H43=""), "", E43*F43*H43/'Methodology Notes'!$H$18)</f>
        <v/>
      </c>
      <c r="O43" s="553"/>
      <c r="P43" s="568" t="str">
        <f>IF(OR(F43="", E43="", J43=""), "", E43*F43*J43/'Methodology Notes'!$H$18)</f>
        <v/>
      </c>
      <c r="Q43" s="555" t="s">
        <v>61</v>
      </c>
      <c r="R43" s="567" t="str">
        <f t="shared" si="10"/>
        <v/>
      </c>
      <c r="S43" s="556"/>
      <c r="T43" s="569" t="str">
        <f t="shared" si="11"/>
        <v/>
      </c>
      <c r="U43" s="555" t="s">
        <v>61</v>
      </c>
      <c r="V43" s="567" t="str">
        <f t="shared" si="4"/>
        <v/>
      </c>
      <c r="W43" s="556"/>
      <c r="X43" s="569" t="str">
        <f t="shared" si="5"/>
        <v/>
      </c>
      <c r="Y43" s="555" t="s">
        <v>61</v>
      </c>
      <c r="Z43" s="567" t="str">
        <f t="shared" si="12"/>
        <v/>
      </c>
      <c r="AA43" s="556"/>
      <c r="AB43" s="569" t="str">
        <f t="shared" si="13"/>
        <v/>
      </c>
      <c r="AC43" s="239"/>
      <c r="AD43" s="785"/>
      <c r="AE43" s="18"/>
      <c r="AF43" s="18"/>
      <c r="AG43" s="18"/>
      <c r="AH43" s="18"/>
      <c r="AI43" s="18"/>
      <c r="AJ43" s="18"/>
      <c r="AK43" s="18"/>
      <c r="AL43" s="18"/>
      <c r="AM43" s="18"/>
      <c r="AN43" s="18"/>
      <c r="AO43" s="18"/>
      <c r="AP43" s="18"/>
      <c r="AQ43" s="18"/>
      <c r="AR43" s="18"/>
    </row>
    <row r="44" spans="1:50" s="470" customFormat="1" ht="15.75" thickBot="1">
      <c r="A44" s="18"/>
      <c r="B44" s="784"/>
      <c r="C44" s="81"/>
      <c r="D44" s="77"/>
      <c r="E44" s="71"/>
      <c r="F44" s="71"/>
      <c r="G44" s="71"/>
      <c r="H44" s="71"/>
      <c r="I44" s="71"/>
      <c r="J44" s="71"/>
      <c r="K44" s="72"/>
      <c r="L44" s="89"/>
      <c r="M44" s="243"/>
      <c r="N44" s="244"/>
      <c r="O44" s="244"/>
      <c r="P44" s="244"/>
      <c r="Q44" s="244"/>
      <c r="R44" s="244"/>
      <c r="S44" s="244"/>
      <c r="T44" s="244"/>
      <c r="U44" s="244"/>
      <c r="V44" s="244"/>
      <c r="W44" s="244"/>
      <c r="X44" s="244"/>
      <c r="Y44" s="244"/>
      <c r="Z44" s="244"/>
      <c r="AA44" s="244"/>
      <c r="AB44" s="244"/>
      <c r="AC44" s="245"/>
      <c r="AD44" s="785"/>
      <c r="AE44" s="18"/>
      <c r="AF44" s="18"/>
      <c r="AG44" s="18"/>
      <c r="AH44" s="18"/>
      <c r="AI44" s="18"/>
      <c r="AJ44" s="18"/>
      <c r="AK44" s="18"/>
      <c r="AL44" s="344"/>
      <c r="AM44" s="344"/>
      <c r="AN44" s="344"/>
      <c r="AO44" s="344"/>
      <c r="AP44" s="344"/>
      <c r="AQ44" s="344"/>
      <c r="AR44" s="1"/>
      <c r="AS44" s="466"/>
      <c r="AT44" s="466"/>
      <c r="AU44" s="466"/>
      <c r="AV44" s="466"/>
      <c r="AW44" s="466"/>
      <c r="AX44" s="466"/>
    </row>
    <row r="45" spans="1:50" s="470" customFormat="1" ht="9" customHeight="1" thickBot="1">
      <c r="A45" s="18"/>
      <c r="B45" s="784"/>
      <c r="C45" s="90"/>
      <c r="D45" s="90"/>
      <c r="E45" s="90"/>
      <c r="F45" s="90"/>
      <c r="G45" s="90"/>
      <c r="H45" s="90"/>
      <c r="I45" s="90"/>
      <c r="J45" s="90"/>
      <c r="K45" s="90"/>
      <c r="L45" s="21"/>
      <c r="M45" s="21"/>
      <c r="N45" s="21"/>
      <c r="O45" s="21"/>
      <c r="P45" s="21"/>
      <c r="Q45" s="21"/>
      <c r="R45" s="21"/>
      <c r="S45" s="21"/>
      <c r="T45" s="21"/>
      <c r="U45" s="21"/>
      <c r="V45" s="21"/>
      <c r="W45" s="21"/>
      <c r="X45" s="21"/>
      <c r="Y45" s="21"/>
      <c r="Z45" s="21"/>
      <c r="AA45" s="21"/>
      <c r="AB45" s="21"/>
      <c r="AC45" s="21"/>
      <c r="AD45" s="632"/>
      <c r="AE45" s="18"/>
      <c r="AF45" s="18"/>
      <c r="AG45" s="18"/>
      <c r="AH45" s="18"/>
      <c r="AI45" s="18"/>
      <c r="AJ45" s="18"/>
      <c r="AK45" s="18"/>
      <c r="AL45" s="344"/>
      <c r="AM45" s="344"/>
      <c r="AN45" s="344"/>
      <c r="AO45" s="344"/>
      <c r="AP45" s="344"/>
      <c r="AQ45" s="344"/>
      <c r="AR45" s="1"/>
      <c r="AS45" s="466"/>
      <c r="AT45" s="466"/>
      <c r="AU45" s="466"/>
      <c r="AV45" s="466"/>
      <c r="AW45" s="466"/>
      <c r="AX45" s="466"/>
    </row>
    <row r="46" spans="1:50" s="470" customFormat="1" ht="43.5" customHeight="1" thickTop="1" thickBot="1">
      <c r="A46" s="18"/>
      <c r="B46" s="784"/>
      <c r="C46" s="90"/>
      <c r="D46" s="1067" t="s">
        <v>201</v>
      </c>
      <c r="E46" s="1068"/>
      <c r="F46" s="1068"/>
      <c r="G46" s="1068"/>
      <c r="H46" s="1068"/>
      <c r="I46" s="1068"/>
      <c r="J46" s="1068"/>
      <c r="K46" s="1068"/>
      <c r="L46" s="1068"/>
      <c r="M46" s="1068"/>
      <c r="N46" s="1069"/>
      <c r="O46" s="21"/>
      <c r="P46" s="21"/>
      <c r="Q46" s="1035" t="s">
        <v>64</v>
      </c>
      <c r="R46" s="1036"/>
      <c r="S46" s="1036"/>
      <c r="T46" s="1036"/>
      <c r="U46" s="1036"/>
      <c r="V46" s="1084" t="s">
        <v>203</v>
      </c>
      <c r="W46" s="1085"/>
      <c r="X46" s="1085"/>
      <c r="Y46" s="444"/>
      <c r="Z46" s="1084" t="s">
        <v>204</v>
      </c>
      <c r="AA46" s="1085"/>
      <c r="AB46" s="1085"/>
      <c r="AC46" s="64"/>
      <c r="AD46" s="632"/>
      <c r="AE46" s="86"/>
      <c r="AF46" s="36"/>
      <c r="AG46" s="18"/>
      <c r="AH46" s="18"/>
      <c r="AI46" s="18"/>
      <c r="AJ46" s="18"/>
      <c r="AK46" s="18"/>
      <c r="AL46" s="344"/>
      <c r="AM46" s="344"/>
      <c r="AN46" s="344"/>
      <c r="AO46" s="344"/>
      <c r="AP46" s="344"/>
      <c r="AQ46" s="344"/>
      <c r="AR46" s="1"/>
      <c r="AS46" s="466"/>
      <c r="AT46" s="466"/>
      <c r="AU46" s="466"/>
      <c r="AV46" s="466"/>
      <c r="AW46" s="466"/>
      <c r="AX46" s="466"/>
    </row>
    <row r="47" spans="1:50" s="470" customFormat="1" ht="16.5" customHeight="1" thickBot="1">
      <c r="A47" s="18"/>
      <c r="B47" s="784"/>
      <c r="C47" s="90"/>
      <c r="D47" s="1070" t="s">
        <v>214</v>
      </c>
      <c r="E47" s="1071"/>
      <c r="F47" s="1071"/>
      <c r="G47" s="1071"/>
      <c r="H47" s="1071"/>
      <c r="I47" s="1071"/>
      <c r="J47" s="1071"/>
      <c r="K47" s="1071"/>
      <c r="L47" s="1071"/>
      <c r="M47" s="1071"/>
      <c r="N47" s="1072"/>
      <c r="O47" s="21"/>
      <c r="P47" s="21"/>
      <c r="Q47" s="1037"/>
      <c r="R47" s="1038"/>
      <c r="S47" s="1038"/>
      <c r="T47" s="1038"/>
      <c r="U47" s="1038"/>
      <c r="V47" s="1086"/>
      <c r="W47" s="1086"/>
      <c r="X47" s="1086"/>
      <c r="Y47" s="402"/>
      <c r="Z47" s="1086"/>
      <c r="AA47" s="1086"/>
      <c r="AB47" s="1086"/>
      <c r="AC47" s="51"/>
      <c r="AD47" s="632"/>
      <c r="AE47" s="86"/>
      <c r="AF47" s="36"/>
      <c r="AG47" s="18"/>
      <c r="AH47" s="18"/>
      <c r="AI47" s="18"/>
      <c r="AJ47" s="18"/>
      <c r="AK47" s="18"/>
      <c r="AL47" s="344"/>
      <c r="AM47" s="344"/>
      <c r="AN47" s="344"/>
      <c r="AO47" s="344"/>
      <c r="AP47" s="344"/>
      <c r="AQ47" s="344"/>
      <c r="AR47" s="1"/>
      <c r="AS47" s="466"/>
      <c r="AT47" s="466"/>
      <c r="AU47" s="466"/>
      <c r="AV47" s="466"/>
      <c r="AW47" s="466"/>
      <c r="AX47" s="466"/>
    </row>
    <row r="48" spans="1:50" s="470" customFormat="1" ht="40.5" customHeight="1" thickTop="1" thickBot="1">
      <c r="A48" s="18"/>
      <c r="B48" s="784"/>
      <c r="C48" s="90"/>
      <c r="D48" s="1073"/>
      <c r="E48" s="1074"/>
      <c r="F48" s="1074"/>
      <c r="G48" s="1074"/>
      <c r="H48" s="1074"/>
      <c r="I48" s="1074"/>
      <c r="J48" s="1074"/>
      <c r="K48" s="1074"/>
      <c r="L48" s="1074"/>
      <c r="M48" s="1074"/>
      <c r="N48" s="1075"/>
      <c r="O48" s="21"/>
      <c r="P48" s="21"/>
      <c r="Q48" s="908" t="s">
        <v>325</v>
      </c>
      <c r="R48" s="246"/>
      <c r="S48" s="21"/>
      <c r="T48" s="21"/>
      <c r="U48" s="21"/>
      <c r="V48" s="1056" t="str">
        <f>IF(AND(V19="", V20="", V21="", V22="", V23="", V24="", V25="", V26="", V27=""),"", SUM(V19:V43))</f>
        <v/>
      </c>
      <c r="W48" s="1059"/>
      <c r="X48" s="1060"/>
      <c r="Y48" s="570"/>
      <c r="Z48" s="1056" t="str">
        <f>IF(AND(Z19="", Z20="", Z21="", Z22="", Z23="", Z24="", Z25="", Z26="", Z27=""),"", SUM(Z19:Z43))</f>
        <v/>
      </c>
      <c r="AA48" s="1059"/>
      <c r="AB48" s="1060"/>
      <c r="AC48" s="51"/>
      <c r="AD48" s="632"/>
      <c r="AE48" s="87"/>
      <c r="AF48" s="36"/>
      <c r="AG48" s="18"/>
      <c r="AH48" s="18"/>
      <c r="AI48" s="18"/>
      <c r="AJ48" s="18"/>
      <c r="AK48" s="18"/>
      <c r="AL48" s="344"/>
      <c r="AM48" s="344"/>
      <c r="AN48" s="344"/>
      <c r="AO48" s="344"/>
      <c r="AP48" s="344"/>
      <c r="AQ48" s="344"/>
      <c r="AR48" s="1"/>
      <c r="AS48" s="466"/>
      <c r="AT48" s="466"/>
      <c r="AU48" s="466"/>
      <c r="AV48" s="466"/>
      <c r="AW48" s="466"/>
      <c r="AX48" s="466"/>
    </row>
    <row r="49" spans="1:50" s="470" customFormat="1" ht="12.75" customHeight="1" thickTop="1" thickBot="1">
      <c r="A49" s="18"/>
      <c r="B49" s="784"/>
      <c r="C49" s="90"/>
      <c r="D49" s="1061" t="s">
        <v>200</v>
      </c>
      <c r="E49" s="1076"/>
      <c r="F49" s="1076"/>
      <c r="G49" s="1076"/>
      <c r="H49" s="1076"/>
      <c r="I49" s="1076"/>
      <c r="J49" s="1076"/>
      <c r="K49" s="1076"/>
      <c r="L49" s="1076"/>
      <c r="M49" s="1076"/>
      <c r="N49" s="1077"/>
      <c r="O49" s="21"/>
      <c r="P49" s="21"/>
      <c r="Q49" s="47"/>
      <c r="R49" s="21"/>
      <c r="S49" s="21"/>
      <c r="T49" s="21"/>
      <c r="U49" s="21"/>
      <c r="V49" s="461"/>
      <c r="W49" s="461"/>
      <c r="X49" s="461"/>
      <c r="Y49" s="461"/>
      <c r="Z49" s="461"/>
      <c r="AA49" s="461"/>
      <c r="AB49" s="461"/>
      <c r="AC49" s="51"/>
      <c r="AD49" s="632"/>
      <c r="AE49" s="87"/>
      <c r="AF49" s="36"/>
      <c r="AG49" s="18"/>
      <c r="AH49" s="18"/>
      <c r="AI49" s="18"/>
      <c r="AJ49" s="18"/>
      <c r="AK49" s="18"/>
      <c r="AL49" s="344"/>
      <c r="AM49" s="344"/>
      <c r="AN49" s="344"/>
      <c r="AO49" s="344"/>
      <c r="AP49" s="344"/>
      <c r="AQ49" s="344"/>
      <c r="AR49" s="1"/>
      <c r="AS49" s="466"/>
      <c r="AT49" s="466"/>
      <c r="AU49" s="466"/>
      <c r="AV49" s="466"/>
      <c r="AW49" s="466"/>
      <c r="AX49" s="466"/>
    </row>
    <row r="50" spans="1:50" s="470" customFormat="1" ht="35.25" customHeight="1" thickTop="1" thickBot="1">
      <c r="A50" s="18"/>
      <c r="B50" s="784"/>
      <c r="C50" s="90"/>
      <c r="D50" s="1078"/>
      <c r="E50" s="1079"/>
      <c r="F50" s="1079"/>
      <c r="G50" s="1079"/>
      <c r="H50" s="1079"/>
      <c r="I50" s="1079"/>
      <c r="J50" s="1079"/>
      <c r="K50" s="1079"/>
      <c r="L50" s="1079"/>
      <c r="M50" s="1079"/>
      <c r="N50" s="1080"/>
      <c r="O50" s="21"/>
      <c r="P50" s="21"/>
      <c r="Q50" s="909" t="s">
        <v>326</v>
      </c>
      <c r="R50" s="247"/>
      <c r="S50" s="21"/>
      <c r="T50" s="21"/>
      <c r="U50" s="21"/>
      <c r="V50" s="1051" t="str">
        <f>IF(AND(X19="",X20="",X21="",X22="",X23="",X24="",X25="",X26="",X27=""),"",SUM(X19:X43))</f>
        <v/>
      </c>
      <c r="W50" s="1052"/>
      <c r="X50" s="1053"/>
      <c r="Y50" s="570"/>
      <c r="Z50" s="1051" t="str">
        <f>IF(AND(AB19="",AB20="",AB21="",AB22="",AB23="",AB24="",AB25="",AB26="",AB27=""),"",SUM(AB19:AB43))</f>
        <v/>
      </c>
      <c r="AA50" s="1052"/>
      <c r="AB50" s="1053"/>
      <c r="AC50" s="51"/>
      <c r="AD50" s="632"/>
      <c r="AE50" s="86"/>
      <c r="AF50" s="36"/>
      <c r="AG50" s="18"/>
      <c r="AH50" s="18"/>
      <c r="AI50" s="18"/>
      <c r="AJ50" s="18"/>
      <c r="AK50" s="18"/>
      <c r="AL50" s="344"/>
      <c r="AM50" s="344"/>
      <c r="AN50" s="344"/>
      <c r="AO50" s="344"/>
      <c r="AP50" s="344"/>
      <c r="AQ50" s="344"/>
      <c r="AR50" s="1"/>
      <c r="AS50" s="466"/>
      <c r="AT50" s="466"/>
      <c r="AU50" s="466"/>
      <c r="AV50" s="472"/>
      <c r="AW50" s="466"/>
      <c r="AX50" s="466"/>
    </row>
    <row r="51" spans="1:50" s="470" customFormat="1" ht="15.75" customHeight="1" thickTop="1" thickBot="1">
      <c r="A51" s="18"/>
      <c r="B51" s="784"/>
      <c r="C51" s="90"/>
      <c r="D51" s="1078"/>
      <c r="E51" s="1079"/>
      <c r="F51" s="1079"/>
      <c r="G51" s="1079"/>
      <c r="H51" s="1079"/>
      <c r="I51" s="1079"/>
      <c r="J51" s="1079"/>
      <c r="K51" s="1079"/>
      <c r="L51" s="1079"/>
      <c r="M51" s="1079"/>
      <c r="N51" s="1080"/>
      <c r="O51" s="21"/>
      <c r="P51" s="21"/>
      <c r="Q51" s="47"/>
      <c r="R51" s="21"/>
      <c r="S51" s="21"/>
      <c r="T51" s="21"/>
      <c r="U51" s="21"/>
      <c r="V51" s="461"/>
      <c r="W51" s="461"/>
      <c r="X51" s="461"/>
      <c r="Y51" s="461"/>
      <c r="Z51" s="461"/>
      <c r="AA51" s="461"/>
      <c r="AB51" s="461"/>
      <c r="AC51" s="51"/>
      <c r="AD51" s="632"/>
      <c r="AE51" s="86"/>
      <c r="AF51" s="36"/>
      <c r="AG51" s="18"/>
      <c r="AH51" s="18"/>
      <c r="AI51" s="18"/>
      <c r="AJ51" s="18"/>
      <c r="AK51" s="18"/>
      <c r="AL51" s="344"/>
      <c r="AM51" s="344"/>
      <c r="AN51" s="344"/>
      <c r="AO51" s="344"/>
      <c r="AP51" s="344"/>
      <c r="AQ51" s="344"/>
      <c r="AR51" s="1"/>
      <c r="AS51" s="466"/>
      <c r="AT51" s="466"/>
      <c r="AU51" s="466"/>
      <c r="AV51" s="466"/>
      <c r="AW51" s="466"/>
      <c r="AX51" s="466"/>
    </row>
    <row r="52" spans="1:50" s="470" customFormat="1" ht="36.75" customHeight="1" thickTop="1" thickBot="1">
      <c r="A52" s="18"/>
      <c r="B52" s="784"/>
      <c r="C52" s="90"/>
      <c r="D52" s="1078"/>
      <c r="E52" s="1079"/>
      <c r="F52" s="1079"/>
      <c r="G52" s="1079"/>
      <c r="H52" s="1079"/>
      <c r="I52" s="1079"/>
      <c r="J52" s="1079"/>
      <c r="K52" s="1079"/>
      <c r="L52" s="1079"/>
      <c r="M52" s="1079"/>
      <c r="N52" s="1080"/>
      <c r="O52" s="21"/>
      <c r="P52" s="21"/>
      <c r="Q52" s="1081" t="s">
        <v>68</v>
      </c>
      <c r="R52" s="1082"/>
      <c r="S52" s="1082"/>
      <c r="T52" s="1082"/>
      <c r="U52" s="1083"/>
      <c r="V52" s="1045" t="str">
        <f>IF(OR(V48="", V50=""),"",V48-V50)</f>
        <v/>
      </c>
      <c r="W52" s="1046"/>
      <c r="X52" s="1047"/>
      <c r="Y52" s="570"/>
      <c r="Z52" s="1045" t="str">
        <f>IF(OR(Z48="", Z50=""),"",Z48-Z50)</f>
        <v/>
      </c>
      <c r="AA52" s="1046"/>
      <c r="AB52" s="1047"/>
      <c r="AC52" s="51"/>
      <c r="AD52" s="632"/>
      <c r="AE52" s="87"/>
      <c r="AF52" s="36"/>
      <c r="AG52" s="18"/>
      <c r="AH52" s="18"/>
      <c r="AI52" s="18"/>
      <c r="AJ52" s="18"/>
      <c r="AK52" s="18"/>
      <c r="AL52" s="344"/>
      <c r="AM52" s="344"/>
      <c r="AN52" s="344"/>
      <c r="AO52" s="344"/>
      <c r="AP52" s="344"/>
      <c r="AQ52" s="344"/>
      <c r="AR52" s="1"/>
      <c r="AS52" s="466"/>
      <c r="AT52" s="466"/>
      <c r="AU52" s="466"/>
      <c r="AV52" s="466"/>
      <c r="AW52" s="466"/>
      <c r="AX52" s="466"/>
    </row>
    <row r="53" spans="1:50" s="470" customFormat="1" ht="22.5" customHeight="1" thickTop="1" thickBot="1">
      <c r="A53" s="18"/>
      <c r="B53" s="784"/>
      <c r="C53" s="90"/>
      <c r="D53" s="1073"/>
      <c r="E53" s="1074"/>
      <c r="F53" s="1074"/>
      <c r="G53" s="1074"/>
      <c r="H53" s="1074"/>
      <c r="I53" s="1074"/>
      <c r="J53" s="1074"/>
      <c r="K53" s="1074"/>
      <c r="L53" s="1074"/>
      <c r="M53" s="1074"/>
      <c r="N53" s="1075"/>
      <c r="O53" s="21"/>
      <c r="P53" s="21"/>
      <c r="Q53" s="52"/>
      <c r="R53" s="53"/>
      <c r="S53" s="53"/>
      <c r="T53" s="53"/>
      <c r="U53" s="53"/>
      <c r="V53" s="53"/>
      <c r="W53" s="53"/>
      <c r="X53" s="53"/>
      <c r="Y53" s="53"/>
      <c r="Z53" s="53"/>
      <c r="AA53" s="53"/>
      <c r="AB53" s="53"/>
      <c r="AC53" s="65"/>
      <c r="AD53" s="632"/>
      <c r="AE53" s="86"/>
      <c r="AF53" s="36"/>
      <c r="AG53" s="18"/>
      <c r="AH53" s="18"/>
      <c r="AI53" s="18"/>
      <c r="AJ53" s="18"/>
      <c r="AK53" s="18"/>
      <c r="AL53" s="344"/>
      <c r="AM53" s="344"/>
      <c r="AN53" s="344"/>
      <c r="AO53" s="344"/>
      <c r="AP53" s="344"/>
      <c r="AQ53" s="344"/>
      <c r="AR53" s="1"/>
      <c r="AS53" s="466"/>
      <c r="AT53" s="466"/>
      <c r="AU53" s="466"/>
      <c r="AV53" s="466"/>
      <c r="AW53" s="466"/>
      <c r="AX53" s="466"/>
    </row>
    <row r="54" spans="1:50" s="470" customFormat="1" ht="22.5" customHeight="1" thickTop="1">
      <c r="A54" s="18"/>
      <c r="B54" s="784"/>
      <c r="C54" s="90"/>
      <c r="D54" s="1061" t="s">
        <v>202</v>
      </c>
      <c r="E54" s="1062"/>
      <c r="F54" s="1062"/>
      <c r="G54" s="1062"/>
      <c r="H54" s="1062"/>
      <c r="I54" s="1062"/>
      <c r="J54" s="1062"/>
      <c r="K54" s="1062"/>
      <c r="L54" s="1062"/>
      <c r="M54" s="1062"/>
      <c r="N54" s="1063"/>
      <c r="O54" s="21"/>
      <c r="P54" s="21"/>
      <c r="Q54" s="21"/>
      <c r="R54" s="21"/>
      <c r="S54" s="21"/>
      <c r="T54" s="21"/>
      <c r="U54" s="21"/>
      <c r="V54" s="21"/>
      <c r="W54" s="21"/>
      <c r="X54" s="21"/>
      <c r="Y54" s="21"/>
      <c r="Z54" s="21"/>
      <c r="AA54" s="21"/>
      <c r="AB54" s="21"/>
      <c r="AC54" s="21"/>
      <c r="AD54" s="632"/>
      <c r="AE54" s="87"/>
      <c r="AF54" s="36"/>
      <c r="AG54" s="18"/>
      <c r="AH54" s="18"/>
      <c r="AI54" s="18"/>
      <c r="AJ54" s="18"/>
      <c r="AK54" s="18"/>
      <c r="AL54" s="344"/>
      <c r="AM54" s="344"/>
      <c r="AN54" s="344"/>
      <c r="AO54" s="344"/>
      <c r="AP54" s="344"/>
      <c r="AQ54" s="344"/>
      <c r="AR54" s="1"/>
      <c r="AS54" s="466"/>
      <c r="AT54" s="466"/>
      <c r="AU54" s="466"/>
      <c r="AV54" s="466"/>
      <c r="AW54" s="466"/>
      <c r="AX54" s="466"/>
    </row>
    <row r="55" spans="1:50" ht="15.75" thickBot="1">
      <c r="A55" s="10"/>
      <c r="B55" s="777"/>
      <c r="C55" s="7"/>
      <c r="D55" s="1064"/>
      <c r="E55" s="1065"/>
      <c r="F55" s="1065"/>
      <c r="G55" s="1065"/>
      <c r="H55" s="1065"/>
      <c r="I55" s="1065"/>
      <c r="J55" s="1065"/>
      <c r="K55" s="1065"/>
      <c r="L55" s="1065"/>
      <c r="M55" s="1065"/>
      <c r="N55" s="1066"/>
      <c r="O55" s="21"/>
      <c r="P55" s="21"/>
      <c r="Q55" s="21"/>
      <c r="R55" s="21"/>
      <c r="S55" s="21"/>
      <c r="T55" s="21"/>
      <c r="U55" s="21"/>
      <c r="V55" s="21"/>
      <c r="W55" s="21"/>
      <c r="X55" s="21"/>
      <c r="Y55" s="21"/>
      <c r="Z55" s="21"/>
      <c r="AA55" s="21"/>
      <c r="AB55" s="21"/>
      <c r="AC55" s="21"/>
      <c r="AD55" s="632"/>
      <c r="AE55" s="88"/>
      <c r="AF55" s="4"/>
      <c r="AG55" s="10"/>
      <c r="AH55" s="10"/>
      <c r="AI55" s="10"/>
      <c r="AJ55" s="10"/>
      <c r="AK55" s="10"/>
      <c r="AL55" s="10"/>
      <c r="AM55" s="10"/>
      <c r="AN55" s="10"/>
      <c r="AO55" s="10"/>
      <c r="AP55" s="10"/>
      <c r="AQ55" s="10"/>
      <c r="AR55" s="10"/>
    </row>
    <row r="56" spans="1:50" ht="15.75" thickBot="1">
      <c r="A56" s="10"/>
      <c r="B56" s="787"/>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788"/>
      <c r="AE56" s="10"/>
      <c r="AF56" s="10"/>
      <c r="AG56" s="10"/>
      <c r="AH56" s="10"/>
      <c r="AI56" s="10"/>
      <c r="AJ56" s="10"/>
      <c r="AK56" s="10"/>
      <c r="AL56" s="10"/>
      <c r="AM56" s="10"/>
      <c r="AN56" s="10"/>
      <c r="AO56" s="10"/>
      <c r="AP56" s="10"/>
      <c r="AQ56" s="10"/>
      <c r="AR56" s="10"/>
    </row>
    <row r="57" spans="1:50" ht="15.75" thickTop="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row>
    <row r="58" spans="1:50">
      <c r="A58" s="10"/>
      <c r="B58" s="338" t="s">
        <v>313</v>
      </c>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row>
    <row r="59" spans="1:50">
      <c r="A59" s="10"/>
      <c r="B59" s="338" t="s">
        <v>312</v>
      </c>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row>
    <row r="60" spans="1:50">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row>
    <row r="61" spans="1:50">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row>
    <row r="62" spans="1:50">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row>
    <row r="63" spans="1:50" hidden="1"/>
    <row r="64" spans="1:50" hidden="1"/>
    <row r="65" ht="19.5" hidden="1" customHeight="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sheetData>
  <sheetProtection sheet="1" objects="1" scenarios="1"/>
  <mergeCells count="42">
    <mergeCell ref="T2:Z2"/>
    <mergeCell ref="N5:Q5"/>
    <mergeCell ref="D4:V4"/>
    <mergeCell ref="H17:J17"/>
    <mergeCell ref="D11:Z13"/>
    <mergeCell ref="D5:K5"/>
    <mergeCell ref="S5:V5"/>
    <mergeCell ref="F17:F18"/>
    <mergeCell ref="E17:E18"/>
    <mergeCell ref="M9:N9"/>
    <mergeCell ref="D6:E7"/>
    <mergeCell ref="F6:K7"/>
    <mergeCell ref="D17:D18"/>
    <mergeCell ref="D14:AB14"/>
    <mergeCell ref="L6:T7"/>
    <mergeCell ref="V6:AB9"/>
    <mergeCell ref="N17:P17"/>
    <mergeCell ref="Z48:AB48"/>
    <mergeCell ref="V48:X48"/>
    <mergeCell ref="V17:X17"/>
    <mergeCell ref="R17:T17"/>
    <mergeCell ref="Z17:AB17"/>
    <mergeCell ref="V46:X47"/>
    <mergeCell ref="AL36:AM36"/>
    <mergeCell ref="AF36:AG36"/>
    <mergeCell ref="AH36:AI36"/>
    <mergeCell ref="AJ36:AK36"/>
    <mergeCell ref="AF27:AG27"/>
    <mergeCell ref="AJ27:AK27"/>
    <mergeCell ref="AL27:AM27"/>
    <mergeCell ref="AH27:AI27"/>
    <mergeCell ref="Z52:AB52"/>
    <mergeCell ref="V52:X52"/>
    <mergeCell ref="V50:X50"/>
    <mergeCell ref="D54:N55"/>
    <mergeCell ref="D46:N46"/>
    <mergeCell ref="D47:N48"/>
    <mergeCell ref="D49:N53"/>
    <mergeCell ref="Q52:U52"/>
    <mergeCell ref="Z46:AB47"/>
    <mergeCell ref="Q46:U47"/>
    <mergeCell ref="Z50:AB50"/>
  </mergeCells>
  <phoneticPr fontId="14" type="noConversion"/>
  <conditionalFormatting sqref="M9">
    <cfRule type="expression" dxfId="0" priority="2" stopIfTrue="1">
      <formula>#REF!=2</formula>
    </cfRule>
  </conditionalFormatting>
  <dataValidations count="10">
    <dataValidation type="list" allowBlank="1" showInputMessage="1" showErrorMessage="1" sqref="K19:K21">
      <formula1>AG36:AM36</formula1>
    </dataValidation>
    <dataValidation type="list" allowBlank="1" showInputMessage="1" showErrorMessage="1" sqref="K34:K36 K22:K27">
      <formula1>AG22:AM22</formula1>
    </dataValidation>
    <dataValidation type="list" allowBlank="1" showInputMessage="1" showErrorMessage="1" sqref="K37">
      <formula1>AG36:AM36</formula1>
    </dataValidation>
    <dataValidation type="list" allowBlank="1" showInputMessage="1" showErrorMessage="1" sqref="K38">
      <formula1>AG36:AM36</formula1>
    </dataValidation>
    <dataValidation type="list" allowBlank="1" showInputMessage="1" showErrorMessage="1" sqref="K39">
      <formula1>AG36:AM36</formula1>
    </dataValidation>
    <dataValidation type="list" allowBlank="1" showInputMessage="1" showErrorMessage="1" sqref="K40 K31 K28">
      <formula1>AG24:AM24</formula1>
    </dataValidation>
    <dataValidation type="list" allowBlank="1" showInputMessage="1" showErrorMessage="1" sqref="K41 K32 K29">
      <formula1>AG24:AM24</formula1>
    </dataValidation>
    <dataValidation type="list" allowBlank="1" showInputMessage="1" showErrorMessage="1" sqref="K43">
      <formula1>AG36:AM36</formula1>
    </dataValidation>
    <dataValidation type="list" allowBlank="1" showInputMessage="1" showErrorMessage="1" sqref="K42">
      <formula1>AH42:AI42</formula1>
    </dataValidation>
    <dataValidation type="list" allowBlank="1" showInputMessage="1" showErrorMessage="1" sqref="K33 K30">
      <formula1>AG24:AM24</formula1>
    </dataValidation>
  </dataValidations>
  <pageMargins left="0.18" right="0.17" top="0.34" bottom="0.31" header="0.19" footer="0.23"/>
  <pageSetup scale="69" orientation="portrait" r:id="rId1"/>
  <headerFooter alignWithMargins="0"/>
</worksheet>
</file>

<file path=xl/worksheets/sheet6.xml><?xml version="1.0" encoding="utf-8"?>
<worksheet xmlns="http://schemas.openxmlformats.org/spreadsheetml/2006/main" xmlns:r="http://schemas.openxmlformats.org/officeDocument/2006/relationships">
  <sheetPr codeName="Sheet5">
    <pageSetUpPr fitToPage="1"/>
  </sheetPr>
  <dimension ref="A1:AH52"/>
  <sheetViews>
    <sheetView topLeftCell="A4" zoomScale="85" zoomScaleNormal="85" workbookViewId="0">
      <selection activeCell="G25" sqref="G25"/>
    </sheetView>
  </sheetViews>
  <sheetFormatPr defaultColWidth="0" defaultRowHeight="12.75" zeroHeight="1"/>
  <cols>
    <col min="1" max="1" width="1.28515625" style="466" customWidth="1"/>
    <col min="2" max="2" width="1.85546875" style="466" customWidth="1"/>
    <col min="3" max="3" width="1.42578125" style="466" customWidth="1"/>
    <col min="4" max="4" width="35.42578125" style="466" customWidth="1"/>
    <col min="5" max="5" width="13.7109375" style="466" customWidth="1"/>
    <col min="6" max="6" width="3.85546875" style="466" customWidth="1"/>
    <col min="7" max="7" width="13.7109375" style="466" customWidth="1"/>
    <col min="8" max="8" width="1.28515625" style="466" customWidth="1"/>
    <col min="9" max="9" width="1" style="466" customWidth="1"/>
    <col min="10" max="10" width="10.140625" style="466" customWidth="1"/>
    <col min="11" max="11" width="0.85546875" style="466" customWidth="1"/>
    <col min="12" max="12" width="10.140625" style="466" customWidth="1"/>
    <col min="13" max="13" width="1.42578125" style="466" customWidth="1"/>
    <col min="14" max="14" width="9.140625" style="466" customWidth="1"/>
    <col min="15" max="15" width="2" style="466" customWidth="1"/>
    <col min="16" max="16" width="9.140625" style="466" customWidth="1"/>
    <col min="17" max="17" width="10.140625" style="466" customWidth="1"/>
    <col min="18" max="18" width="14.85546875" style="466" customWidth="1"/>
    <col min="19" max="19" width="10.7109375" style="466" customWidth="1"/>
    <col min="20" max="20" width="0.85546875" style="466" customWidth="1"/>
    <col min="21" max="21" width="10.7109375" style="466" customWidth="1"/>
    <col min="22" max="22" width="2.42578125" style="466" customWidth="1"/>
    <col min="23" max="23" width="4.140625" style="466" customWidth="1"/>
    <col min="24" max="26" width="9.140625" style="466" customWidth="1"/>
    <col min="27" max="29" width="9.140625" style="466" hidden="1" customWidth="1"/>
    <col min="30" max="34" width="9.140625" style="466" customWidth="1"/>
    <col min="35" max="16384" width="0" style="466" hidden="1"/>
  </cols>
  <sheetData>
    <row r="1" spans="1:34" ht="6.75" customHeight="1" thickBot="1">
      <c r="A1" s="627"/>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s="468" customFormat="1" ht="42" customHeight="1" thickTop="1" thickBot="1">
      <c r="A2" s="10"/>
      <c r="B2" s="1103" t="s">
        <v>6</v>
      </c>
      <c r="C2" s="1104"/>
      <c r="D2" s="1104"/>
      <c r="E2" s="1104"/>
      <c r="F2" s="213"/>
      <c r="G2" s="213"/>
      <c r="H2" s="213"/>
      <c r="I2" s="213"/>
      <c r="J2" s="1099"/>
      <c r="K2" s="1100"/>
      <c r="L2" s="1100"/>
      <c r="M2" s="1100"/>
      <c r="N2" s="1100"/>
      <c r="O2" s="1101" t="str">
        <f>IF(Welcome!E20="","",Welcome!E20)</f>
        <v/>
      </c>
      <c r="P2" s="1102"/>
      <c r="Q2" s="1102"/>
      <c r="R2" s="1102"/>
      <c r="S2" s="1102"/>
      <c r="T2" s="214"/>
      <c r="U2" s="213"/>
      <c r="V2" s="213"/>
      <c r="W2" s="214"/>
      <c r="X2" s="10"/>
      <c r="Y2" s="10"/>
      <c r="Z2" s="10"/>
      <c r="AA2" s="10"/>
      <c r="AB2" s="10"/>
      <c r="AC2" s="10"/>
      <c r="AD2" s="10"/>
      <c r="AE2" s="10"/>
      <c r="AF2" s="10"/>
      <c r="AG2" s="10"/>
      <c r="AH2" s="10"/>
    </row>
    <row r="3" spans="1:34" ht="13.5" thickTop="1">
      <c r="A3" s="1"/>
      <c r="B3" s="47"/>
      <c r="C3" s="21"/>
      <c r="D3" s="21"/>
      <c r="E3" s="21"/>
      <c r="F3" s="21"/>
      <c r="G3" s="21"/>
      <c r="H3" s="21"/>
      <c r="I3" s="21"/>
      <c r="J3" s="21"/>
      <c r="K3" s="21"/>
      <c r="L3" s="21"/>
      <c r="M3" s="21"/>
      <c r="N3" s="21"/>
      <c r="O3" s="21"/>
      <c r="P3" s="21"/>
      <c r="Q3" s="21"/>
      <c r="R3" s="21"/>
      <c r="S3" s="21"/>
      <c r="T3" s="21"/>
      <c r="U3" s="21"/>
      <c r="V3" s="21"/>
      <c r="W3" s="51"/>
      <c r="X3" s="1"/>
      <c r="Y3" s="1"/>
      <c r="Z3" s="1"/>
      <c r="AA3" s="1"/>
      <c r="AB3" s="1"/>
      <c r="AC3" s="1"/>
      <c r="AD3" s="1"/>
      <c r="AE3" s="1"/>
      <c r="AF3" s="1"/>
      <c r="AG3" s="1"/>
      <c r="AH3" s="1"/>
    </row>
    <row r="4" spans="1:34" ht="16.5">
      <c r="A4" s="1"/>
      <c r="B4" s="47"/>
      <c r="C4" s="217" t="s">
        <v>119</v>
      </c>
      <c r="D4" s="21"/>
      <c r="E4" s="21"/>
      <c r="F4" s="21"/>
      <c r="G4" s="21"/>
      <c r="H4" s="21"/>
      <c r="I4" s="21"/>
      <c r="J4" s="21"/>
      <c r="K4" s="21"/>
      <c r="L4" s="21"/>
      <c r="M4" s="21"/>
      <c r="N4" s="21"/>
      <c r="O4" s="21"/>
      <c r="P4" s="21"/>
      <c r="Q4" s="21"/>
      <c r="R4" s="21"/>
      <c r="S4" s="21"/>
      <c r="T4" s="21"/>
      <c r="U4" s="21"/>
      <c r="V4" s="21"/>
      <c r="W4" s="51"/>
      <c r="X4" s="1"/>
      <c r="Y4" s="1"/>
      <c r="Z4" s="1"/>
      <c r="AA4" s="1"/>
      <c r="AB4" s="1"/>
      <c r="AC4" s="1"/>
      <c r="AD4" s="1"/>
      <c r="AE4" s="1"/>
      <c r="AF4" s="1"/>
      <c r="AG4" s="1"/>
      <c r="AH4" s="1"/>
    </row>
    <row r="5" spans="1:34" ht="13.5" thickBot="1">
      <c r="A5" s="1"/>
      <c r="B5" s="47"/>
      <c r="C5" s="21"/>
      <c r="D5" s="21"/>
      <c r="E5" s="21"/>
      <c r="F5" s="21"/>
      <c r="G5" s="21"/>
      <c r="H5" s="21"/>
      <c r="I5" s="21"/>
      <c r="J5" s="21"/>
      <c r="K5" s="21"/>
      <c r="L5" s="21"/>
      <c r="M5" s="21"/>
      <c r="N5" s="21"/>
      <c r="O5" s="21"/>
      <c r="P5" s="21"/>
      <c r="Q5" s="21"/>
      <c r="R5" s="21"/>
      <c r="S5" s="21"/>
      <c r="T5" s="21"/>
      <c r="U5" s="21"/>
      <c r="V5" s="21"/>
      <c r="W5" s="51"/>
      <c r="X5" s="1"/>
      <c r="Y5" s="1"/>
      <c r="Z5" s="1"/>
      <c r="AA5" s="1"/>
      <c r="AB5" s="1"/>
      <c r="AC5" s="1"/>
      <c r="AD5" s="1"/>
      <c r="AE5" s="1"/>
      <c r="AF5" s="1"/>
      <c r="AG5" s="1"/>
      <c r="AH5" s="1"/>
    </row>
    <row r="6" spans="1:34" ht="27" customHeight="1" thickBot="1">
      <c r="A6" s="1"/>
      <c r="B6" s="47"/>
      <c r="C6" s="124"/>
      <c r="D6" s="204" t="s">
        <v>62</v>
      </c>
      <c r="E6" s="126"/>
      <c r="F6" s="126"/>
      <c r="G6" s="126"/>
      <c r="H6" s="126"/>
      <c r="I6" s="126"/>
      <c r="J6" s="126"/>
      <c r="K6" s="126"/>
      <c r="L6" s="126"/>
      <c r="M6" s="502"/>
      <c r="N6" s="21"/>
      <c r="O6" s="516"/>
      <c r="P6" s="517" t="s">
        <v>63</v>
      </c>
      <c r="Q6" s="518"/>
      <c r="R6" s="518"/>
      <c r="S6" s="518"/>
      <c r="T6" s="518"/>
      <c r="U6" s="518"/>
      <c r="V6" s="519"/>
      <c r="W6" s="51"/>
      <c r="X6" s="1"/>
      <c r="Y6" s="1"/>
      <c r="Z6" s="1"/>
      <c r="AA6" s="1"/>
      <c r="AB6" s="1"/>
      <c r="AC6" s="1"/>
      <c r="AD6" s="1"/>
      <c r="AE6" s="1"/>
      <c r="AF6" s="1"/>
      <c r="AG6" s="1"/>
      <c r="AH6" s="1"/>
    </row>
    <row r="7" spans="1:34" ht="45.75" thickBot="1">
      <c r="A7" s="1"/>
      <c r="B7" s="47"/>
      <c r="C7" s="130"/>
      <c r="D7" s="1113" t="s">
        <v>228</v>
      </c>
      <c r="E7" s="1114"/>
      <c r="F7" s="1114"/>
      <c r="G7" s="1115"/>
      <c r="H7" s="249"/>
      <c r="I7" s="249"/>
      <c r="J7" s="189" t="s">
        <v>325</v>
      </c>
      <c r="K7" s="73"/>
      <c r="L7" s="497" t="s">
        <v>326</v>
      </c>
      <c r="M7" s="163"/>
      <c r="N7" s="21"/>
      <c r="O7" s="520"/>
      <c r="P7" s="1116" t="s">
        <v>99</v>
      </c>
      <c r="Q7" s="1117"/>
      <c r="R7" s="1118"/>
      <c r="S7" s="852" t="s">
        <v>325</v>
      </c>
      <c r="T7" s="61"/>
      <c r="U7" s="497" t="s">
        <v>326</v>
      </c>
      <c r="V7" s="521"/>
      <c r="W7" s="51"/>
      <c r="X7" s="1"/>
      <c r="Y7" s="1"/>
      <c r="Z7" s="1"/>
      <c r="AA7" s="1"/>
      <c r="AB7" s="1"/>
      <c r="AC7" s="1"/>
      <c r="AD7" s="1"/>
      <c r="AE7" s="1"/>
      <c r="AF7" s="1"/>
      <c r="AG7" s="1"/>
      <c r="AH7" s="1"/>
    </row>
    <row r="8" spans="1:34" ht="33" customHeight="1" thickBot="1">
      <c r="A8" s="1"/>
      <c r="B8" s="47"/>
      <c r="C8" s="130"/>
      <c r="D8" s="1108" t="s">
        <v>134</v>
      </c>
      <c r="E8" s="1109"/>
      <c r="F8" s="1109"/>
      <c r="G8" s="1110"/>
      <c r="H8" s="73"/>
      <c r="I8" s="73"/>
      <c r="J8" s="594"/>
      <c r="K8" s="586"/>
      <c r="L8" s="587"/>
      <c r="M8" s="163"/>
      <c r="N8" s="1142" t="s">
        <v>76</v>
      </c>
      <c r="O8" s="522"/>
      <c r="P8" s="1143" t="s">
        <v>135</v>
      </c>
      <c r="Q8" s="1144"/>
      <c r="R8" s="1145"/>
      <c r="S8" s="1111" t="str">
        <f>IF(OR(ISBLANK(J8), ISBLANK(J10)),"",IF(OR(J10=0, J11=0), 0, ((J8/J11)*J10)))</f>
        <v/>
      </c>
      <c r="T8" s="455"/>
      <c r="U8" s="1121" t="str">
        <f>IF(OR(ISBLANK(L8), ISBLANK(L10)),"",IF(OR(L10=0, L11=0), 0, ((L8/L11)*L10)))</f>
        <v/>
      </c>
      <c r="V8" s="523"/>
      <c r="W8" s="51"/>
      <c r="X8" s="1"/>
      <c r="Y8" s="1"/>
      <c r="Z8" s="1"/>
      <c r="AA8" s="1"/>
      <c r="AB8" s="1"/>
      <c r="AC8" s="1"/>
      <c r="AD8" s="1"/>
      <c r="AE8" s="1"/>
      <c r="AF8" s="1"/>
      <c r="AG8" s="1"/>
      <c r="AH8" s="1"/>
    </row>
    <row r="9" spans="1:34" ht="8.25" customHeight="1" thickBot="1">
      <c r="A9" s="1"/>
      <c r="B9" s="47"/>
      <c r="C9" s="130"/>
      <c r="D9" s="252"/>
      <c r="E9" s="252"/>
      <c r="F9" s="252"/>
      <c r="G9" s="252"/>
      <c r="H9" s="73"/>
      <c r="I9" s="73"/>
      <c r="J9" s="586"/>
      <c r="K9" s="586"/>
      <c r="L9" s="586"/>
      <c r="M9" s="163"/>
      <c r="N9" s="1142"/>
      <c r="O9" s="520"/>
      <c r="P9" s="1143"/>
      <c r="Q9" s="1144"/>
      <c r="R9" s="1145"/>
      <c r="S9" s="1112"/>
      <c r="T9" s="455"/>
      <c r="U9" s="1123"/>
      <c r="V9" s="523"/>
      <c r="W9" s="51"/>
      <c r="X9" s="1"/>
      <c r="Y9" s="1"/>
      <c r="Z9" s="1"/>
      <c r="AA9" s="1"/>
      <c r="AB9" s="1"/>
      <c r="AC9" s="1"/>
      <c r="AD9" s="1"/>
      <c r="AE9" s="1"/>
      <c r="AF9" s="1"/>
      <c r="AG9" s="1"/>
      <c r="AH9" s="1"/>
    </row>
    <row r="10" spans="1:34" ht="30" customHeight="1">
      <c r="A10" s="1"/>
      <c r="B10" s="47"/>
      <c r="C10" s="130"/>
      <c r="D10" s="1139" t="s">
        <v>141</v>
      </c>
      <c r="E10" s="1140"/>
      <c r="F10" s="1140"/>
      <c r="G10" s="1141"/>
      <c r="H10" s="73"/>
      <c r="I10" s="73"/>
      <c r="J10" s="588"/>
      <c r="K10" s="586"/>
      <c r="L10" s="589"/>
      <c r="M10" s="163"/>
      <c r="N10" s="1142"/>
      <c r="O10" s="522"/>
      <c r="P10" s="1146"/>
      <c r="Q10" s="1144"/>
      <c r="R10" s="1145"/>
      <c r="S10" s="1112"/>
      <c r="T10" s="455"/>
      <c r="U10" s="1122"/>
      <c r="V10" s="523"/>
      <c r="W10" s="51"/>
      <c r="X10" s="1"/>
      <c r="Y10" s="1"/>
      <c r="Z10" s="1"/>
      <c r="AA10" s="1"/>
      <c r="AB10" s="1"/>
      <c r="AC10" s="1"/>
      <c r="AD10" s="1"/>
      <c r="AE10" s="1"/>
      <c r="AF10" s="1"/>
      <c r="AG10" s="1"/>
      <c r="AH10" s="1"/>
    </row>
    <row r="11" spans="1:34" ht="31.5" customHeight="1" thickBot="1">
      <c r="A11" s="1"/>
      <c r="B11" s="47"/>
      <c r="C11" s="130"/>
      <c r="D11" s="1108" t="s">
        <v>136</v>
      </c>
      <c r="E11" s="1109"/>
      <c r="F11" s="1109"/>
      <c r="G11" s="1110"/>
      <c r="H11" s="73"/>
      <c r="I11" s="73"/>
      <c r="J11" s="590"/>
      <c r="K11" s="586"/>
      <c r="L11" s="591"/>
      <c r="M11" s="163"/>
      <c r="N11" s="251" t="s">
        <v>76</v>
      </c>
      <c r="O11" s="520"/>
      <c r="P11" s="1105" t="s">
        <v>142</v>
      </c>
      <c r="Q11" s="1106"/>
      <c r="R11" s="1107"/>
      <c r="S11" s="596" t="str">
        <f>IF(S8="","",S8*'Methodology Notes'!F65)</f>
        <v/>
      </c>
      <c r="T11" s="455"/>
      <c r="U11" s="625" t="str">
        <f>IF(U8="","",U8*'Methodology Notes'!F65)</f>
        <v/>
      </c>
      <c r="V11" s="523"/>
      <c r="W11" s="51"/>
      <c r="X11" s="1"/>
      <c r="Y11" s="1"/>
      <c r="Z11" s="1"/>
      <c r="AA11" s="476">
        <f>IF(S11="", 0, S11)</f>
        <v>0</v>
      </c>
      <c r="AB11" s="476"/>
      <c r="AC11" s="476">
        <f>IF(U11="", 0, U11)</f>
        <v>0</v>
      </c>
      <c r="AD11" s="1"/>
      <c r="AE11" s="1"/>
      <c r="AF11" s="1"/>
      <c r="AG11" s="1"/>
      <c r="AH11" s="1"/>
    </row>
    <row r="12" spans="1:34" ht="8.25" customHeight="1" thickBot="1">
      <c r="A12" s="1"/>
      <c r="B12" s="47"/>
      <c r="C12" s="130"/>
      <c r="D12" s="252"/>
      <c r="E12" s="252"/>
      <c r="F12" s="252"/>
      <c r="G12" s="252"/>
      <c r="H12" s="73"/>
      <c r="I12" s="73"/>
      <c r="J12" s="586"/>
      <c r="K12" s="586"/>
      <c r="L12" s="586"/>
      <c r="M12" s="163"/>
      <c r="N12" s="250"/>
      <c r="O12" s="520"/>
      <c r="P12" s="61"/>
      <c r="Q12" s="61"/>
      <c r="R12" s="61"/>
      <c r="S12" s="597"/>
      <c r="T12" s="455"/>
      <c r="U12" s="597"/>
      <c r="V12" s="523"/>
      <c r="W12" s="51"/>
      <c r="X12" s="1"/>
      <c r="Y12" s="1"/>
      <c r="Z12" s="1"/>
      <c r="AA12" s="1"/>
      <c r="AB12" s="1"/>
      <c r="AC12" s="1"/>
      <c r="AD12" s="1"/>
      <c r="AE12" s="1"/>
      <c r="AF12" s="1"/>
      <c r="AG12" s="1"/>
      <c r="AH12" s="1"/>
    </row>
    <row r="13" spans="1:34" ht="26.25" customHeight="1">
      <c r="A13" s="1"/>
      <c r="B13" s="47"/>
      <c r="C13" s="130"/>
      <c r="D13" s="1139" t="s">
        <v>143</v>
      </c>
      <c r="E13" s="1140"/>
      <c r="F13" s="1140"/>
      <c r="G13" s="1141"/>
      <c r="H13" s="73"/>
      <c r="I13" s="73"/>
      <c r="J13" s="588"/>
      <c r="K13" s="586"/>
      <c r="L13" s="589"/>
      <c r="M13" s="163"/>
      <c r="N13" s="1142" t="s">
        <v>76</v>
      </c>
      <c r="O13" s="520"/>
      <c r="P13" s="1147" t="s">
        <v>137</v>
      </c>
      <c r="Q13" s="1148"/>
      <c r="R13" s="1149"/>
      <c r="S13" s="1119" t="str">
        <f>IF(ISBLANK(J13),"",IF(J13=0,0,(IF(OR(ISBLANK(J13),ISBLANK(J14),ISBLANK(J15)),"",IF(OR(J13=0,J14=0,J15=0),0,((J8/J14)*J13))))))</f>
        <v/>
      </c>
      <c r="T13" s="455"/>
      <c r="U13" s="1121" t="str">
        <f>IF(ISBLANK(L13),"",IF(L13=0,0,(IF(OR(ISBLANK(L13),ISBLANK(L14),ISBLANK(L15)),"",IF(OR(L13=0,L14=0,L15=0),0,((L8/L14)*L13))))))</f>
        <v/>
      </c>
      <c r="V13" s="523"/>
      <c r="W13" s="51"/>
      <c r="X13" s="1"/>
      <c r="Y13" s="1"/>
      <c r="Z13" s="1"/>
      <c r="AA13" s="1"/>
      <c r="AB13" s="1"/>
      <c r="AC13" s="1"/>
      <c r="AD13" s="1"/>
      <c r="AE13" s="1"/>
      <c r="AF13" s="1"/>
      <c r="AG13" s="1"/>
      <c r="AH13" s="1"/>
    </row>
    <row r="14" spans="1:34" ht="28.5" customHeight="1">
      <c r="A14" s="1"/>
      <c r="B14" s="47"/>
      <c r="C14" s="130"/>
      <c r="D14" s="1133" t="s">
        <v>138</v>
      </c>
      <c r="E14" s="1134"/>
      <c r="F14" s="1134"/>
      <c r="G14" s="1135"/>
      <c r="H14" s="73"/>
      <c r="I14" s="73"/>
      <c r="J14" s="592"/>
      <c r="K14" s="586"/>
      <c r="L14" s="593"/>
      <c r="M14" s="163"/>
      <c r="N14" s="1142"/>
      <c r="O14" s="520"/>
      <c r="P14" s="1146"/>
      <c r="Q14" s="1144"/>
      <c r="R14" s="1145"/>
      <c r="S14" s="1120"/>
      <c r="T14" s="455"/>
      <c r="U14" s="1122"/>
      <c r="V14" s="523"/>
      <c r="W14" s="51"/>
      <c r="X14" s="1"/>
      <c r="Y14" s="1"/>
      <c r="Z14" s="1"/>
      <c r="AA14" s="1"/>
      <c r="AB14" s="1"/>
      <c r="AC14" s="1"/>
      <c r="AD14" s="1"/>
      <c r="AE14" s="1"/>
      <c r="AF14" s="1"/>
      <c r="AG14" s="1"/>
      <c r="AH14" s="1"/>
    </row>
    <row r="15" spans="1:34" ht="41.25" customHeight="1" thickBot="1">
      <c r="A15" s="1"/>
      <c r="B15" s="47"/>
      <c r="C15" s="130"/>
      <c r="D15" s="1108" t="s">
        <v>139</v>
      </c>
      <c r="E15" s="1109"/>
      <c r="F15" s="1109"/>
      <c r="G15" s="1110"/>
      <c r="H15" s="73"/>
      <c r="I15" s="73"/>
      <c r="J15" s="590"/>
      <c r="K15" s="586"/>
      <c r="L15" s="591"/>
      <c r="M15" s="163"/>
      <c r="N15" s="251" t="s">
        <v>76</v>
      </c>
      <c r="O15" s="520"/>
      <c r="P15" s="1105" t="s">
        <v>144</v>
      </c>
      <c r="Q15" s="1150"/>
      <c r="R15" s="1151"/>
      <c r="S15" s="596" t="str">
        <f>IF(S13="","",IF(J15=0,0,((S13*'Methodology Notes'!F65)/J15)))</f>
        <v/>
      </c>
      <c r="T15" s="455"/>
      <c r="U15" s="625" t="str">
        <f>IF(U13="","",IF(L15=0,0,((U13*'Methodology Notes'!F65)/L15)))</f>
        <v/>
      </c>
      <c r="V15" s="523"/>
      <c r="W15" s="51"/>
      <c r="X15" s="1"/>
      <c r="Y15" s="1"/>
      <c r="Z15" s="1"/>
      <c r="AA15" s="476">
        <f>IF(S15="", 0, S15)</f>
        <v>0</v>
      </c>
      <c r="AB15" s="476"/>
      <c r="AC15" s="476">
        <f>IF(U15="", 0, U15)</f>
        <v>0</v>
      </c>
      <c r="AD15" s="1"/>
      <c r="AE15" s="1"/>
      <c r="AF15" s="1"/>
      <c r="AG15" s="1"/>
      <c r="AH15" s="1"/>
    </row>
    <row r="16" spans="1:34" ht="8.25" customHeight="1" thickBot="1">
      <c r="A16" s="1"/>
      <c r="B16" s="47"/>
      <c r="C16" s="130"/>
      <c r="D16" s="252"/>
      <c r="E16" s="252"/>
      <c r="F16" s="252"/>
      <c r="G16" s="252"/>
      <c r="H16" s="73"/>
      <c r="I16" s="73"/>
      <c r="J16" s="586"/>
      <c r="K16" s="586"/>
      <c r="L16" s="586"/>
      <c r="M16" s="163"/>
      <c r="N16" s="250"/>
      <c r="O16" s="520"/>
      <c r="P16" s="61"/>
      <c r="Q16" s="61"/>
      <c r="R16" s="61"/>
      <c r="S16" s="597"/>
      <c r="T16" s="455"/>
      <c r="U16" s="597"/>
      <c r="V16" s="523"/>
      <c r="W16" s="51"/>
      <c r="X16" s="1"/>
      <c r="Y16" s="1"/>
      <c r="Z16" s="1"/>
      <c r="AA16" s="1"/>
      <c r="AB16" s="1"/>
      <c r="AC16" s="1"/>
      <c r="AD16" s="1"/>
      <c r="AE16" s="1"/>
      <c r="AF16" s="1"/>
      <c r="AG16" s="1"/>
      <c r="AH16" s="1"/>
    </row>
    <row r="17" spans="1:34" ht="77.25" customHeight="1" thickBot="1">
      <c r="A17" s="1"/>
      <c r="B17" s="47"/>
      <c r="C17" s="130"/>
      <c r="D17" s="1130" t="s">
        <v>140</v>
      </c>
      <c r="E17" s="1131"/>
      <c r="F17" s="1131"/>
      <c r="G17" s="1132"/>
      <c r="H17" s="73"/>
      <c r="I17" s="73"/>
      <c r="J17" s="594"/>
      <c r="K17" s="586"/>
      <c r="L17" s="595"/>
      <c r="M17" s="163"/>
      <c r="N17" s="251" t="s">
        <v>76</v>
      </c>
      <c r="O17" s="520"/>
      <c r="P17" s="1136" t="s">
        <v>102</v>
      </c>
      <c r="Q17" s="1137"/>
      <c r="R17" s="1138"/>
      <c r="S17" s="598" t="str">
        <f>IF(J17="","",0)</f>
        <v/>
      </c>
      <c r="T17" s="456"/>
      <c r="U17" s="626" t="str">
        <f>IF(L17="","",0)</f>
        <v/>
      </c>
      <c r="V17" s="523"/>
      <c r="W17" s="51"/>
      <c r="X17" s="1"/>
      <c r="Y17" s="1"/>
      <c r="Z17" s="1"/>
      <c r="AA17" s="1">
        <v>0</v>
      </c>
      <c r="AB17" s="1"/>
      <c r="AC17" s="1">
        <v>0</v>
      </c>
      <c r="AD17" s="1"/>
      <c r="AE17" s="1"/>
      <c r="AF17" s="1"/>
      <c r="AG17" s="1"/>
      <c r="AH17" s="1"/>
    </row>
    <row r="18" spans="1:34" ht="12.75" customHeight="1" thickBot="1">
      <c r="A18" s="1"/>
      <c r="B18" s="47"/>
      <c r="C18" s="130"/>
      <c r="D18" s="498"/>
      <c r="E18" s="73"/>
      <c r="F18" s="73"/>
      <c r="G18" s="73"/>
      <c r="H18" s="73"/>
      <c r="I18" s="73"/>
      <c r="J18" s="73"/>
      <c r="K18" s="73"/>
      <c r="L18" s="73"/>
      <c r="M18" s="163"/>
      <c r="N18" s="21"/>
      <c r="O18" s="524"/>
      <c r="P18" s="525"/>
      <c r="Q18" s="525"/>
      <c r="R18" s="525"/>
      <c r="S18" s="525"/>
      <c r="T18" s="525"/>
      <c r="U18" s="525"/>
      <c r="V18" s="526"/>
      <c r="W18" s="51"/>
      <c r="X18" s="1"/>
      <c r="Y18" s="1"/>
      <c r="Z18" s="1"/>
      <c r="AA18" s="1"/>
      <c r="AB18" s="1"/>
      <c r="AC18" s="1"/>
      <c r="AD18" s="1"/>
      <c r="AE18" s="1"/>
      <c r="AF18" s="1"/>
      <c r="AG18" s="1"/>
      <c r="AH18" s="1"/>
    </row>
    <row r="19" spans="1:34" ht="54.75" customHeight="1" thickBot="1">
      <c r="A19" s="1"/>
      <c r="B19" s="47"/>
      <c r="C19" s="130"/>
      <c r="D19" s="1126" t="s">
        <v>44</v>
      </c>
      <c r="E19" s="1127"/>
      <c r="F19" s="1127"/>
      <c r="G19" s="1127"/>
      <c r="H19" s="1128"/>
      <c r="I19" s="1128"/>
      <c r="J19" s="1128"/>
      <c r="K19" s="1128"/>
      <c r="L19" s="1129"/>
      <c r="M19" s="163"/>
      <c r="N19" s="21"/>
      <c r="O19" s="21"/>
      <c r="P19" s="21"/>
      <c r="Q19" s="21"/>
      <c r="R19" s="21"/>
      <c r="S19" s="21"/>
      <c r="T19" s="21"/>
      <c r="U19" s="21"/>
      <c r="V19" s="21"/>
      <c r="W19" s="51"/>
      <c r="X19" s="1"/>
      <c r="Y19" s="1"/>
      <c r="Z19" s="1"/>
      <c r="AA19" s="1"/>
      <c r="AB19" s="1"/>
      <c r="AC19" s="1"/>
      <c r="AD19" s="1"/>
      <c r="AE19" s="1"/>
      <c r="AF19" s="1"/>
      <c r="AG19" s="1"/>
      <c r="AH19" s="1"/>
    </row>
    <row r="20" spans="1:34" ht="12" customHeight="1" thickBot="1">
      <c r="A20" s="1"/>
      <c r="B20" s="47"/>
      <c r="C20" s="131"/>
      <c r="D20" s="515"/>
      <c r="E20" s="503"/>
      <c r="F20" s="503"/>
      <c r="G20" s="503"/>
      <c r="H20" s="503"/>
      <c r="I20" s="503"/>
      <c r="J20" s="503"/>
      <c r="K20" s="503"/>
      <c r="L20" s="503"/>
      <c r="M20" s="506"/>
      <c r="N20" s="21"/>
      <c r="O20" s="21"/>
      <c r="P20" s="21"/>
      <c r="Q20" s="21"/>
      <c r="R20" s="21"/>
      <c r="S20" s="21"/>
      <c r="T20" s="21"/>
      <c r="U20" s="21"/>
      <c r="V20" s="21"/>
      <c r="W20" s="51"/>
      <c r="X20" s="1"/>
      <c r="Y20" s="1"/>
      <c r="Z20" s="1"/>
      <c r="AA20" s="1"/>
      <c r="AB20" s="1"/>
      <c r="AC20" s="1"/>
      <c r="AD20" s="1"/>
      <c r="AE20" s="1"/>
      <c r="AF20" s="1"/>
      <c r="AG20" s="1"/>
      <c r="AH20" s="1"/>
    </row>
    <row r="21" spans="1:34">
      <c r="A21" s="1"/>
      <c r="B21" s="47"/>
      <c r="C21" s="21"/>
      <c r="D21" s="21"/>
      <c r="E21" s="21"/>
      <c r="F21" s="21"/>
      <c r="G21" s="21"/>
      <c r="H21" s="21"/>
      <c r="I21" s="21"/>
      <c r="J21" s="21"/>
      <c r="K21" s="21"/>
      <c r="L21" s="21"/>
      <c r="M21" s="21"/>
      <c r="N21" s="21"/>
      <c r="O21" s="21"/>
      <c r="P21" s="21"/>
      <c r="Q21" s="21"/>
      <c r="R21" s="21"/>
      <c r="S21" s="21"/>
      <c r="T21" s="21"/>
      <c r="U21" s="21"/>
      <c r="V21" s="21"/>
      <c r="W21" s="51"/>
      <c r="X21" s="1"/>
      <c r="Y21" s="1"/>
      <c r="Z21" s="1"/>
      <c r="AA21" s="1"/>
      <c r="AB21" s="1"/>
      <c r="AC21" s="1"/>
      <c r="AD21" s="1"/>
      <c r="AE21" s="1"/>
      <c r="AF21" s="1"/>
      <c r="AG21" s="1"/>
      <c r="AH21" s="1"/>
    </row>
    <row r="22" spans="1:34" ht="23.25" customHeight="1" thickBot="1">
      <c r="A22" s="1"/>
      <c r="B22" s="47"/>
      <c r="C22" s="154" t="s">
        <v>86</v>
      </c>
      <c r="D22" s="157"/>
      <c r="E22" s="157"/>
      <c r="F22" s="157"/>
      <c r="G22" s="157"/>
      <c r="H22" s="157"/>
      <c r="I22" s="157"/>
      <c r="J22" s="157"/>
      <c r="K22" s="157"/>
      <c r="L22" s="157"/>
      <c r="M22" s="157"/>
      <c r="N22" s="157"/>
      <c r="O22" s="157"/>
      <c r="P22" s="157"/>
      <c r="Q22" s="157"/>
      <c r="R22" s="157"/>
      <c r="S22" s="157"/>
      <c r="T22" s="157"/>
      <c r="U22" s="157"/>
      <c r="V22" s="157"/>
      <c r="W22" s="51"/>
      <c r="X22" s="1"/>
      <c r="Y22" s="1"/>
      <c r="Z22" s="1"/>
      <c r="AA22" s="1"/>
      <c r="AB22" s="1"/>
      <c r="AC22" s="1"/>
      <c r="AD22" s="1"/>
      <c r="AE22" s="1"/>
      <c r="AF22" s="1"/>
      <c r="AG22" s="1"/>
      <c r="AH22" s="1"/>
    </row>
    <row r="23" spans="1:34" ht="58.5" customHeight="1" thickTop="1">
      <c r="A23" s="1"/>
      <c r="B23" s="47"/>
      <c r="C23" s="255"/>
      <c r="D23" s="253" t="s">
        <v>64</v>
      </c>
      <c r="E23" s="264" t="s">
        <v>126</v>
      </c>
      <c r="F23" s="248"/>
      <c r="G23" s="1124" t="s">
        <v>127</v>
      </c>
      <c r="H23" s="1125"/>
      <c r="I23" s="1125"/>
      <c r="J23" s="64"/>
      <c r="K23" s="21"/>
      <c r="L23" s="21"/>
      <c r="M23" s="21"/>
      <c r="N23" s="21"/>
      <c r="O23" s="21"/>
      <c r="P23" s="21"/>
      <c r="Q23" s="21"/>
      <c r="R23" s="21"/>
      <c r="S23" s="21"/>
      <c r="T23" s="21"/>
      <c r="U23" s="21"/>
      <c r="V23" s="21"/>
      <c r="W23" s="51"/>
      <c r="X23" s="1"/>
      <c r="Y23" s="1"/>
      <c r="Z23" s="1"/>
      <c r="AA23" s="1"/>
      <c r="AB23" s="1"/>
      <c r="AC23" s="1"/>
      <c r="AD23" s="1"/>
      <c r="AE23" s="1"/>
      <c r="AF23" s="1"/>
      <c r="AG23" s="1"/>
      <c r="AH23" s="1"/>
    </row>
    <row r="24" spans="1:34" ht="9.75" customHeight="1" thickBot="1">
      <c r="A24" s="1"/>
      <c r="B24" s="47"/>
      <c r="C24" s="47"/>
      <c r="D24" s="21"/>
      <c r="E24" s="21"/>
      <c r="F24" s="21"/>
      <c r="G24" s="21"/>
      <c r="H24" s="21"/>
      <c r="I24" s="21"/>
      <c r="J24" s="51"/>
      <c r="K24" s="21"/>
      <c r="L24" s="21"/>
      <c r="M24" s="21"/>
      <c r="N24" s="21"/>
      <c r="O24" s="21"/>
      <c r="P24" s="21"/>
      <c r="Q24" s="21"/>
      <c r="R24" s="21"/>
      <c r="S24" s="21"/>
      <c r="T24" s="21"/>
      <c r="U24" s="21"/>
      <c r="V24" s="21"/>
      <c r="W24" s="51"/>
      <c r="X24" s="1"/>
      <c r="Y24" s="1"/>
      <c r="Z24" s="1"/>
      <c r="AA24" s="1"/>
      <c r="AB24" s="1"/>
      <c r="AC24" s="1"/>
      <c r="AD24" s="1"/>
      <c r="AE24" s="1"/>
      <c r="AF24" s="1"/>
      <c r="AG24" s="1"/>
      <c r="AH24" s="1"/>
    </row>
    <row r="25" spans="1:34" ht="33.75" customHeight="1" thickTop="1" thickBot="1">
      <c r="A25" s="1"/>
      <c r="B25" s="47"/>
      <c r="C25" s="47"/>
      <c r="D25" s="855" t="s">
        <v>325</v>
      </c>
      <c r="E25" s="863" t="str">
        <f>IF(AND(S11="", S15="", S17=""), "", AA11+AA15+AA17)</f>
        <v/>
      </c>
      <c r="F25" s="599"/>
      <c r="G25" s="863" t="str">
        <f>IF(E25="", "", E25*36)</f>
        <v/>
      </c>
      <c r="H25" s="21"/>
      <c r="I25" s="21"/>
      <c r="J25" s="51"/>
      <c r="K25" s="21"/>
      <c r="L25" s="21"/>
      <c r="M25" s="21"/>
      <c r="N25" s="21"/>
      <c r="O25" s="21"/>
      <c r="P25" s="21"/>
      <c r="Q25" s="21"/>
      <c r="R25" s="21"/>
      <c r="S25" s="21"/>
      <c r="T25" s="21"/>
      <c r="U25" s="21"/>
      <c r="V25" s="21"/>
      <c r="W25" s="51"/>
      <c r="X25" s="1"/>
      <c r="Y25" s="1"/>
      <c r="Z25" s="1"/>
      <c r="AA25" s="1"/>
      <c r="AB25" s="1"/>
      <c r="AC25" s="1"/>
      <c r="AD25" s="1"/>
      <c r="AE25" s="1"/>
      <c r="AF25" s="1"/>
      <c r="AG25" s="1"/>
      <c r="AH25" s="1"/>
    </row>
    <row r="26" spans="1:34" ht="12" customHeight="1" thickTop="1" thickBot="1">
      <c r="A26" s="1"/>
      <c r="B26" s="47"/>
      <c r="C26" s="47"/>
      <c r="D26" s="21"/>
      <c r="E26" s="599"/>
      <c r="F26" s="599"/>
      <c r="G26" s="599"/>
      <c r="H26" s="21"/>
      <c r="I26" s="21"/>
      <c r="J26" s="51"/>
      <c r="K26" s="21"/>
      <c r="L26" s="21"/>
      <c r="M26" s="21"/>
      <c r="N26" s="21"/>
      <c r="O26" s="21"/>
      <c r="P26" s="21"/>
      <c r="Q26" s="21"/>
      <c r="R26" s="21"/>
      <c r="S26" s="21"/>
      <c r="T26" s="21"/>
      <c r="U26" s="21"/>
      <c r="V26" s="21"/>
      <c r="W26" s="51"/>
      <c r="X26" s="1"/>
      <c r="Y26" s="1"/>
      <c r="Z26" s="1"/>
      <c r="AA26" s="1"/>
      <c r="AB26" s="1"/>
      <c r="AC26" s="1"/>
      <c r="AD26" s="1"/>
      <c r="AE26" s="1"/>
      <c r="AF26" s="1"/>
      <c r="AG26" s="1"/>
      <c r="AH26" s="1"/>
    </row>
    <row r="27" spans="1:34" ht="33.75" customHeight="1" thickTop="1" thickBot="1">
      <c r="A27" s="1"/>
      <c r="B27" s="47"/>
      <c r="C27" s="47"/>
      <c r="D27" s="854" t="s">
        <v>326</v>
      </c>
      <c r="E27" s="862" t="str">
        <f>IF(AND(U15="",U17="",U11=""),"",AC11+AC15+AC17)</f>
        <v/>
      </c>
      <c r="F27" s="599"/>
      <c r="G27" s="862" t="str">
        <f>IF(E27="", "", E27*36)</f>
        <v/>
      </c>
      <c r="H27" s="21"/>
      <c r="I27" s="21"/>
      <c r="J27" s="51"/>
      <c r="K27" s="21"/>
      <c r="L27" s="21"/>
      <c r="M27" s="21"/>
      <c r="N27" s="21"/>
      <c r="O27" s="21"/>
      <c r="P27" s="21"/>
      <c r="Q27" s="21"/>
      <c r="R27" s="21"/>
      <c r="S27" s="21"/>
      <c r="T27" s="21"/>
      <c r="U27" s="21"/>
      <c r="V27" s="21"/>
      <c r="W27" s="51"/>
      <c r="X27" s="1"/>
      <c r="Y27" s="1"/>
      <c r="Z27" s="1"/>
      <c r="AA27" s="1"/>
      <c r="AB27" s="1"/>
      <c r="AC27" s="1"/>
      <c r="AD27" s="1"/>
      <c r="AE27" s="1"/>
      <c r="AF27" s="1"/>
      <c r="AG27" s="1"/>
      <c r="AH27" s="1"/>
    </row>
    <row r="28" spans="1:34" ht="12" customHeight="1" thickTop="1" thickBot="1">
      <c r="A28" s="1"/>
      <c r="B28" s="47"/>
      <c r="C28" s="47"/>
      <c r="D28" s="21"/>
      <c r="E28" s="599"/>
      <c r="F28" s="599"/>
      <c r="G28" s="599"/>
      <c r="H28" s="21"/>
      <c r="I28" s="21"/>
      <c r="J28" s="51"/>
      <c r="K28" s="21"/>
      <c r="L28" s="21"/>
      <c r="M28" s="21"/>
      <c r="N28" s="21"/>
      <c r="O28" s="21"/>
      <c r="P28" s="21"/>
      <c r="Q28" s="21"/>
      <c r="R28" s="21"/>
      <c r="S28" s="21"/>
      <c r="T28" s="21"/>
      <c r="U28" s="21"/>
      <c r="V28" s="21"/>
      <c r="W28" s="51"/>
      <c r="X28" s="1"/>
      <c r="Y28" s="1"/>
      <c r="Z28" s="1"/>
      <c r="AA28" s="1"/>
      <c r="AB28" s="1"/>
      <c r="AC28" s="1"/>
      <c r="AD28" s="1"/>
      <c r="AE28" s="1"/>
      <c r="AF28" s="1"/>
      <c r="AG28" s="1"/>
      <c r="AH28" s="1"/>
    </row>
    <row r="29" spans="1:34" ht="36" customHeight="1" thickTop="1" thickBot="1">
      <c r="A29" s="1"/>
      <c r="B29" s="47"/>
      <c r="C29" s="47"/>
      <c r="D29" s="254" t="s">
        <v>84</v>
      </c>
      <c r="E29" s="861" t="str">
        <f>IF(OR(E25="", E27=""),"",E25-E27)</f>
        <v/>
      </c>
      <c r="F29" s="599"/>
      <c r="G29" s="861" t="str">
        <f>IF(OR(G25="", G27=""),"",G25-G27)</f>
        <v/>
      </c>
      <c r="H29" s="21"/>
      <c r="I29" s="21"/>
      <c r="J29" s="51"/>
      <c r="K29" s="21"/>
      <c r="L29" s="21"/>
      <c r="M29" s="21"/>
      <c r="N29" s="21"/>
      <c r="O29" s="21"/>
      <c r="P29" s="21"/>
      <c r="Q29" s="21"/>
      <c r="R29" s="21"/>
      <c r="S29" s="21"/>
      <c r="T29" s="21"/>
      <c r="U29" s="21"/>
      <c r="V29" s="21"/>
      <c r="W29" s="51"/>
      <c r="X29" s="1"/>
      <c r="Y29" s="1"/>
      <c r="Z29" s="1"/>
      <c r="AA29" s="1"/>
      <c r="AB29" s="1"/>
      <c r="AC29" s="1"/>
      <c r="AD29" s="1"/>
      <c r="AE29" s="1"/>
      <c r="AF29" s="1"/>
      <c r="AG29" s="1"/>
      <c r="AH29" s="1"/>
    </row>
    <row r="30" spans="1:34" ht="21.75" customHeight="1" thickTop="1" thickBot="1">
      <c r="A30" s="1"/>
      <c r="B30" s="47"/>
      <c r="C30" s="52"/>
      <c r="D30" s="53"/>
      <c r="E30" s="53"/>
      <c r="F30" s="53"/>
      <c r="G30" s="53"/>
      <c r="H30" s="53"/>
      <c r="I30" s="53"/>
      <c r="J30" s="65"/>
      <c r="K30" s="21"/>
      <c r="L30" s="21"/>
      <c r="M30" s="21"/>
      <c r="N30" s="21"/>
      <c r="O30" s="21"/>
      <c r="P30" s="21"/>
      <c r="Q30" s="21"/>
      <c r="R30" s="21"/>
      <c r="S30" s="21"/>
      <c r="T30" s="21"/>
      <c r="U30" s="21"/>
      <c r="V30" s="21"/>
      <c r="W30" s="51"/>
      <c r="X30" s="1"/>
      <c r="Y30" s="1"/>
      <c r="Z30" s="1"/>
      <c r="AA30" s="1"/>
      <c r="AB30" s="1"/>
      <c r="AC30" s="1"/>
      <c r="AD30" s="1"/>
      <c r="AE30" s="1"/>
      <c r="AF30" s="1"/>
      <c r="AG30" s="1"/>
      <c r="AH30" s="1"/>
    </row>
    <row r="31" spans="1:34" ht="14.25" thickTop="1" thickBot="1">
      <c r="A31" s="1"/>
      <c r="B31" s="52"/>
      <c r="C31" s="256"/>
      <c r="D31" s="53"/>
      <c r="E31" s="53"/>
      <c r="F31" s="53"/>
      <c r="G31" s="53"/>
      <c r="H31" s="53"/>
      <c r="I31" s="53"/>
      <c r="J31" s="53"/>
      <c r="K31" s="53"/>
      <c r="L31" s="53"/>
      <c r="M31" s="53"/>
      <c r="N31" s="53"/>
      <c r="O31" s="53"/>
      <c r="P31" s="53"/>
      <c r="Q31" s="53"/>
      <c r="R31" s="53"/>
      <c r="S31" s="53"/>
      <c r="T31" s="53"/>
      <c r="U31" s="53"/>
      <c r="V31" s="53"/>
      <c r="W31" s="65"/>
      <c r="X31" s="1"/>
      <c r="Y31" s="1"/>
      <c r="Z31" s="1"/>
      <c r="AA31" s="1"/>
      <c r="AB31" s="1"/>
      <c r="AC31" s="1"/>
      <c r="AD31" s="1"/>
      <c r="AE31" s="1"/>
      <c r="AF31" s="1"/>
      <c r="AG31" s="1"/>
      <c r="AH31" s="1"/>
    </row>
    <row r="32" spans="1:34" ht="13.5" thickTop="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c r="A33" s="1"/>
      <c r="B33" s="338" t="s">
        <v>313</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c r="A34" s="1"/>
      <c r="B34" s="338" t="s">
        <v>312</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hidden="1"/>
  </sheetData>
  <sheetProtection sheet="1" objects="1" scenarios="1"/>
  <mergeCells count="25">
    <mergeCell ref="S13:S14"/>
    <mergeCell ref="U13:U14"/>
    <mergeCell ref="U8:U10"/>
    <mergeCell ref="G23:I23"/>
    <mergeCell ref="D19:L19"/>
    <mergeCell ref="D17:G17"/>
    <mergeCell ref="D14:G14"/>
    <mergeCell ref="P17:R17"/>
    <mergeCell ref="D10:G10"/>
    <mergeCell ref="D13:G13"/>
    <mergeCell ref="D15:G15"/>
    <mergeCell ref="N8:N10"/>
    <mergeCell ref="P8:R10"/>
    <mergeCell ref="P13:R14"/>
    <mergeCell ref="N13:N14"/>
    <mergeCell ref="P15:R15"/>
    <mergeCell ref="J2:N2"/>
    <mergeCell ref="O2:S2"/>
    <mergeCell ref="B2:E2"/>
    <mergeCell ref="P11:R11"/>
    <mergeCell ref="D8:G8"/>
    <mergeCell ref="S8:S10"/>
    <mergeCell ref="D7:G7"/>
    <mergeCell ref="P7:R7"/>
    <mergeCell ref="D11:G11"/>
  </mergeCells>
  <phoneticPr fontId="14" type="noConversion"/>
  <pageMargins left="0.75" right="0.75" top="1" bottom="1" header="0.5" footer="0.5"/>
  <pageSetup scale="5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sheetPr codeName="Sheet6">
    <pageSetUpPr fitToPage="1"/>
  </sheetPr>
  <dimension ref="A1:DZ64"/>
  <sheetViews>
    <sheetView zoomScaleNormal="100" workbookViewId="0">
      <selection activeCell="H13" sqref="H13"/>
    </sheetView>
  </sheetViews>
  <sheetFormatPr defaultColWidth="0" defaultRowHeight="12.75" zeroHeight="1"/>
  <cols>
    <col min="1" max="1" width="1.28515625" style="466" customWidth="1"/>
    <col min="2" max="2" width="3.7109375" style="466" customWidth="1"/>
    <col min="3" max="3" width="3.140625" style="466" customWidth="1"/>
    <col min="4" max="4" width="50" style="466" customWidth="1"/>
    <col min="5" max="5" width="1.42578125" style="466" customWidth="1"/>
    <col min="6" max="6" width="12.7109375" style="466" customWidth="1"/>
    <col min="7" max="7" width="7" style="466" customWidth="1"/>
    <col min="8" max="8" width="12.7109375" style="466" customWidth="1"/>
    <col min="9" max="9" width="1.42578125" style="466" customWidth="1"/>
    <col min="10" max="10" width="19" style="466" customWidth="1"/>
    <col min="11" max="11" width="6.28515625" style="473" customWidth="1"/>
    <col min="12" max="12" width="32.28515625" style="473" customWidth="1"/>
    <col min="13" max="15" width="9.140625" style="473" hidden="1" customWidth="1"/>
    <col min="16" max="16" width="28.7109375" style="473" hidden="1" customWidth="1"/>
    <col min="17" max="17" width="17" style="473" hidden="1" customWidth="1"/>
    <col min="18" max="18" width="15.140625" style="474" hidden="1" customWidth="1"/>
    <col min="19" max="19" width="12.140625" style="466" hidden="1" customWidth="1"/>
    <col min="20" max="20" width="16" style="466" hidden="1" customWidth="1"/>
    <col min="21" max="44" width="9.140625" style="466" customWidth="1"/>
    <col min="45" max="130" width="0" style="466" hidden="1" customWidth="1"/>
    <col min="131" max="16384" width="9.140625" style="466" hidden="1"/>
  </cols>
  <sheetData>
    <row r="1" spans="1:44" ht="6.75" customHeight="1" thickBot="1">
      <c r="A1" s="627"/>
      <c r="B1" s="1"/>
      <c r="C1" s="1"/>
      <c r="D1" s="1"/>
      <c r="E1" s="1"/>
      <c r="F1" s="1"/>
      <c r="G1" s="1"/>
      <c r="H1" s="1"/>
      <c r="I1" s="1"/>
      <c r="J1" s="1"/>
      <c r="K1" s="344"/>
      <c r="L1" s="344"/>
      <c r="M1" s="344"/>
      <c r="N1" s="344"/>
      <c r="O1" s="344"/>
      <c r="P1" s="344"/>
      <c r="Q1" s="344"/>
      <c r="R1" s="22"/>
      <c r="S1" s="1"/>
      <c r="T1" s="1"/>
      <c r="U1" s="1"/>
      <c r="V1" s="1"/>
      <c r="W1" s="1"/>
      <c r="X1" s="1"/>
      <c r="Y1" s="1"/>
      <c r="Z1" s="1"/>
      <c r="AA1" s="1"/>
      <c r="AB1" s="1"/>
      <c r="AC1" s="1"/>
      <c r="AD1" s="1"/>
      <c r="AE1" s="1"/>
      <c r="AF1" s="1"/>
      <c r="AG1" s="1"/>
      <c r="AH1" s="1"/>
      <c r="AI1" s="1"/>
      <c r="AJ1" s="1"/>
      <c r="AK1" s="1"/>
      <c r="AL1" s="1"/>
      <c r="AM1" s="1"/>
      <c r="AN1" s="1"/>
      <c r="AO1" s="1"/>
      <c r="AP1" s="1"/>
      <c r="AQ1" s="1"/>
      <c r="AR1" s="1"/>
    </row>
    <row r="2" spans="1:44" s="468" customFormat="1" ht="42" customHeight="1" thickTop="1" thickBot="1">
      <c r="A2" s="10"/>
      <c r="B2" s="215" t="s">
        <v>82</v>
      </c>
      <c r="C2" s="211"/>
      <c r="D2" s="213"/>
      <c r="E2" s="212"/>
      <c r="F2" s="219"/>
      <c r="G2" s="219"/>
      <c r="H2" s="1101" t="str">
        <f>IF(Welcome!E20="", "", Welcome!E20)</f>
        <v/>
      </c>
      <c r="I2" s="1152"/>
      <c r="J2" s="1152"/>
      <c r="K2" s="1153"/>
      <c r="L2" s="345"/>
      <c r="M2" s="345"/>
      <c r="N2" s="345"/>
      <c r="O2" s="345"/>
      <c r="P2" s="178"/>
      <c r="Q2" s="178"/>
      <c r="R2" s="178"/>
      <c r="S2" s="178"/>
      <c r="T2" s="178"/>
      <c r="U2" s="178"/>
      <c r="V2" s="10"/>
      <c r="W2" s="10"/>
      <c r="X2" s="10"/>
      <c r="Y2" s="10"/>
      <c r="Z2" s="10"/>
      <c r="AA2" s="10"/>
      <c r="AB2" s="10"/>
      <c r="AC2" s="10"/>
      <c r="AD2" s="10"/>
      <c r="AE2" s="10"/>
      <c r="AF2" s="10"/>
      <c r="AG2" s="10"/>
      <c r="AH2" s="10"/>
      <c r="AI2" s="10"/>
      <c r="AJ2" s="10"/>
      <c r="AK2" s="10"/>
      <c r="AL2" s="10"/>
      <c r="AM2" s="10"/>
      <c r="AN2" s="10"/>
      <c r="AO2" s="10"/>
      <c r="AP2" s="10"/>
      <c r="AQ2" s="10"/>
      <c r="AR2" s="10"/>
    </row>
    <row r="3" spans="1:44" ht="59.25" customHeight="1" thickTop="1">
      <c r="A3" s="1"/>
      <c r="B3" s="1156" t="s">
        <v>331</v>
      </c>
      <c r="C3" s="1157"/>
      <c r="D3" s="1158"/>
      <c r="E3" s="1158"/>
      <c r="F3" s="1158"/>
      <c r="G3" s="1158"/>
      <c r="H3" s="1158"/>
      <c r="I3" s="1158"/>
      <c r="J3" s="1158"/>
      <c r="K3" s="346"/>
      <c r="L3" s="347"/>
      <c r="M3" s="347"/>
      <c r="N3" s="347"/>
      <c r="O3" s="347"/>
      <c r="P3" s="347"/>
      <c r="Q3" s="347"/>
      <c r="R3" s="22"/>
      <c r="S3" s="1"/>
      <c r="T3" s="1"/>
      <c r="U3" s="1"/>
      <c r="V3" s="1"/>
      <c r="W3" s="1"/>
      <c r="X3" s="1"/>
      <c r="Y3" s="1"/>
      <c r="Z3" s="1"/>
      <c r="AA3" s="1"/>
      <c r="AB3" s="1"/>
      <c r="AC3" s="1"/>
      <c r="AD3" s="1"/>
      <c r="AE3" s="1"/>
      <c r="AF3" s="1"/>
      <c r="AG3" s="1"/>
      <c r="AH3" s="1"/>
      <c r="AI3" s="1"/>
      <c r="AJ3" s="1"/>
      <c r="AK3" s="1"/>
      <c r="AL3" s="1"/>
      <c r="AM3" s="1"/>
      <c r="AN3" s="1"/>
      <c r="AO3" s="1"/>
      <c r="AP3" s="1"/>
      <c r="AQ3" s="1"/>
      <c r="AR3" s="1"/>
    </row>
    <row r="4" spans="1:44" ht="15.75" customHeight="1" thickBot="1">
      <c r="A4" s="1"/>
      <c r="B4" s="62"/>
      <c r="C4" s="7"/>
      <c r="D4" s="34"/>
      <c r="E4" s="7"/>
      <c r="F4" s="7"/>
      <c r="G4" s="7"/>
      <c r="H4" s="7"/>
      <c r="I4" s="7"/>
      <c r="J4" s="7"/>
      <c r="K4" s="82"/>
      <c r="L4" s="10"/>
      <c r="M4" s="10"/>
      <c r="N4" s="341"/>
      <c r="O4" s="341"/>
      <c r="P4" s="341"/>
      <c r="Q4" s="341"/>
      <c r="R4" s="22"/>
      <c r="S4" s="1"/>
      <c r="T4" s="1"/>
      <c r="U4" s="1"/>
      <c r="V4" s="1"/>
      <c r="W4" s="1"/>
      <c r="X4" s="1"/>
      <c r="Y4" s="1"/>
      <c r="Z4" s="1"/>
      <c r="AA4" s="1"/>
      <c r="AB4" s="1"/>
      <c r="AC4" s="1"/>
      <c r="AD4" s="1"/>
      <c r="AE4" s="1"/>
      <c r="AF4" s="1"/>
      <c r="AG4" s="1"/>
      <c r="AH4" s="1"/>
      <c r="AI4" s="1"/>
      <c r="AJ4" s="1"/>
      <c r="AK4" s="1"/>
      <c r="AL4" s="1"/>
      <c r="AM4" s="1"/>
      <c r="AN4" s="1"/>
      <c r="AO4" s="1"/>
      <c r="AP4" s="1"/>
      <c r="AQ4" s="1"/>
      <c r="AR4" s="1"/>
    </row>
    <row r="5" spans="1:44" ht="45.75" thickBot="1">
      <c r="A5" s="1"/>
      <c r="B5" s="62"/>
      <c r="C5" s="1172" t="s">
        <v>97</v>
      </c>
      <c r="D5" s="1172"/>
      <c r="E5" s="7"/>
      <c r="F5" s="189" t="s">
        <v>325</v>
      </c>
      <c r="G5" s="7"/>
      <c r="H5" s="497" t="s">
        <v>326</v>
      </c>
      <c r="I5" s="786"/>
      <c r="J5" s="7"/>
      <c r="K5" s="82"/>
      <c r="L5" s="10"/>
      <c r="M5" s="10"/>
      <c r="N5" s="341"/>
      <c r="O5" s="341"/>
      <c r="P5" s="341"/>
      <c r="Q5" s="341"/>
      <c r="R5" s="22"/>
      <c r="S5" s="1"/>
      <c r="T5" s="1"/>
      <c r="U5" s="1"/>
      <c r="V5" s="1"/>
      <c r="W5" s="1"/>
      <c r="X5" s="1"/>
      <c r="Y5" s="1"/>
      <c r="Z5" s="1"/>
      <c r="AA5" s="1"/>
      <c r="AB5" s="1"/>
      <c r="AC5" s="1"/>
      <c r="AD5" s="1"/>
      <c r="AE5" s="1"/>
      <c r="AF5" s="1"/>
      <c r="AG5" s="1"/>
      <c r="AH5" s="1"/>
      <c r="AI5" s="1"/>
      <c r="AJ5" s="1"/>
      <c r="AK5" s="1"/>
      <c r="AL5" s="1"/>
      <c r="AM5" s="1"/>
      <c r="AN5" s="1"/>
      <c r="AO5" s="1"/>
      <c r="AP5" s="1"/>
      <c r="AQ5" s="1"/>
      <c r="AR5" s="1"/>
    </row>
    <row r="6" spans="1:44" ht="31.5" customHeight="1" thickBot="1">
      <c r="A6" s="1"/>
      <c r="B6" s="62"/>
      <c r="C6" s="531" t="s">
        <v>120</v>
      </c>
      <c r="D6" s="477" t="s">
        <v>320</v>
      </c>
      <c r="E6" s="7"/>
      <c r="F6" s="600"/>
      <c r="G6" s="7"/>
      <c r="H6" s="601"/>
      <c r="I6" s="1170"/>
      <c r="J6" s="1171"/>
      <c r="K6" s="82"/>
      <c r="L6" s="462"/>
      <c r="M6" s="462"/>
      <c r="N6" s="463"/>
      <c r="O6" s="463"/>
      <c r="P6" s="463"/>
      <c r="Q6" s="463"/>
      <c r="R6" s="463"/>
      <c r="S6" s="463"/>
      <c r="T6" s="463"/>
      <c r="U6" s="1"/>
      <c r="V6" s="1"/>
      <c r="W6" s="1"/>
      <c r="X6" s="1"/>
      <c r="Y6" s="1"/>
      <c r="Z6" s="1"/>
      <c r="AA6" s="1"/>
      <c r="AB6" s="1"/>
      <c r="AC6" s="1"/>
      <c r="AD6" s="1"/>
      <c r="AE6" s="1"/>
      <c r="AF6" s="1"/>
      <c r="AG6" s="1"/>
      <c r="AH6" s="1"/>
      <c r="AI6" s="1"/>
      <c r="AJ6" s="1"/>
      <c r="AK6" s="1"/>
      <c r="AL6" s="1"/>
      <c r="AM6" s="1"/>
      <c r="AN6" s="1"/>
      <c r="AO6" s="1"/>
      <c r="AP6" s="1"/>
      <c r="AQ6" s="1"/>
      <c r="AR6" s="1"/>
    </row>
    <row r="7" spans="1:44" ht="17.25" customHeight="1" thickBot="1">
      <c r="A7" s="1"/>
      <c r="B7" s="62"/>
      <c r="C7" s="7"/>
      <c r="D7" s="21"/>
      <c r="E7" s="7"/>
      <c r="F7" s="9"/>
      <c r="G7" s="7"/>
      <c r="H7" s="7"/>
      <c r="I7" s="9"/>
      <c r="J7" s="7"/>
      <c r="K7" s="82"/>
      <c r="L7" s="341"/>
      <c r="M7" s="341"/>
      <c r="N7" s="341"/>
      <c r="O7" s="341"/>
      <c r="P7" s="341"/>
      <c r="Q7" s="341"/>
      <c r="R7" s="22"/>
      <c r="S7" s="1"/>
      <c r="T7" s="463"/>
      <c r="U7" s="1"/>
      <c r="V7" s="1"/>
      <c r="W7" s="1"/>
      <c r="X7" s="1"/>
      <c r="Y7" s="1"/>
      <c r="Z7" s="1"/>
      <c r="AA7" s="1"/>
      <c r="AB7" s="1"/>
      <c r="AC7" s="1"/>
      <c r="AD7" s="1"/>
      <c r="AE7" s="1"/>
      <c r="AF7" s="1"/>
      <c r="AG7" s="1"/>
      <c r="AH7" s="1"/>
      <c r="AI7" s="1"/>
      <c r="AJ7" s="1"/>
      <c r="AK7" s="1"/>
      <c r="AL7" s="1"/>
      <c r="AM7" s="1"/>
      <c r="AN7" s="1"/>
      <c r="AO7" s="1"/>
      <c r="AP7" s="1"/>
      <c r="AQ7" s="1"/>
      <c r="AR7" s="1"/>
    </row>
    <row r="8" spans="1:44" ht="19.5" customHeight="1" thickTop="1">
      <c r="A8" s="1"/>
      <c r="B8" s="62"/>
      <c r="C8" s="326" t="s">
        <v>121</v>
      </c>
      <c r="D8" s="477" t="s">
        <v>122</v>
      </c>
      <c r="E8" s="7"/>
      <c r="F8" s="1159" t="s">
        <v>40</v>
      </c>
      <c r="G8" s="1160"/>
      <c r="H8" s="1160"/>
      <c r="I8" s="1161"/>
      <c r="J8" s="27"/>
      <c r="K8" s="82"/>
      <c r="L8" s="341"/>
      <c r="M8" s="341"/>
      <c r="N8" s="462" t="str">
        <f>IF('Electricity Info'!AA15=2, "", "Electricity, "&amp;'Electricity Info'!AA16)</f>
        <v/>
      </c>
      <c r="O8" s="462"/>
      <c r="P8" s="463" t="s">
        <v>173</v>
      </c>
      <c r="Q8" s="463" t="s">
        <v>188</v>
      </c>
      <c r="R8" s="463" t="s">
        <v>189</v>
      </c>
      <c r="S8" s="463" t="s">
        <v>190</v>
      </c>
      <c r="T8" s="463" t="s">
        <v>186</v>
      </c>
      <c r="U8" s="463"/>
      <c r="V8" s="1"/>
      <c r="W8" s="1"/>
      <c r="X8" s="1"/>
      <c r="Y8" s="1"/>
      <c r="Z8" s="1"/>
      <c r="AA8" s="1"/>
      <c r="AB8" s="1"/>
      <c r="AC8" s="1"/>
      <c r="AD8" s="1"/>
      <c r="AE8" s="1"/>
      <c r="AF8" s="1"/>
      <c r="AG8" s="1"/>
      <c r="AH8" s="1"/>
      <c r="AI8" s="1"/>
      <c r="AJ8" s="1"/>
      <c r="AK8" s="1"/>
      <c r="AL8" s="1"/>
      <c r="AM8" s="1"/>
      <c r="AN8" s="1"/>
      <c r="AO8" s="1"/>
      <c r="AP8" s="1"/>
      <c r="AQ8" s="1"/>
      <c r="AR8" s="1"/>
    </row>
    <row r="9" spans="1:44" ht="15" customHeight="1">
      <c r="A9" s="1"/>
      <c r="B9" s="62"/>
      <c r="C9" s="326"/>
      <c r="D9" s="542" t="s">
        <v>123</v>
      </c>
      <c r="E9" s="7"/>
      <c r="F9" s="1162"/>
      <c r="G9" s="1163"/>
      <c r="H9" s="1163"/>
      <c r="I9" s="1164"/>
      <c r="J9" s="27"/>
      <c r="K9" s="82"/>
      <c r="L9" s="341"/>
      <c r="M9" s="341"/>
      <c r="N9" s="463" t="s">
        <v>262</v>
      </c>
      <c r="O9" s="462"/>
      <c r="P9" s="678">
        <f>IF(F8="Electricity, National Average",'Methodology Notes'!H12,IF(F8=Heating!N10,'Methodology Notes'!J13,IF(F8=Heating!N11,'Methodology Notes'!I13,'Methodology Notes'!H11)))</f>
        <v>113.5</v>
      </c>
      <c r="Q9" s="464">
        <f>IF(F8="Electricity, National Average",'Methodology Notes'!H26,IF(F8=Heating!N10,'Methodology Notes'!H31,IF(F8=Heating!N11,'Methodology Notes'!H29,'Methodology Notes'!H24)))</f>
        <v>0.98099999999999998</v>
      </c>
      <c r="R9" s="463">
        <f>IF($F$8=N10,'Methodology Notes'!J13,IF($F$8=Heating!N11,'Methodology Notes'!I13,'Electricity Info'!AA17))</f>
        <v>113.5</v>
      </c>
      <c r="S9" s="463">
        <f>P9/R9</f>
        <v>1</v>
      </c>
      <c r="T9" s="465">
        <f>Q9*S9</f>
        <v>0.98099999999999998</v>
      </c>
      <c r="U9" s="463"/>
      <c r="V9" s="1"/>
      <c r="W9" s="1"/>
      <c r="X9" s="1"/>
      <c r="Y9" s="1"/>
      <c r="Z9" s="1"/>
      <c r="AA9" s="1"/>
      <c r="AB9" s="1"/>
      <c r="AC9" s="1"/>
      <c r="AD9" s="1"/>
      <c r="AE9" s="1"/>
      <c r="AF9" s="1"/>
      <c r="AG9" s="1"/>
      <c r="AH9" s="1"/>
      <c r="AI9" s="1"/>
      <c r="AJ9" s="1"/>
      <c r="AK9" s="1"/>
      <c r="AL9" s="1"/>
      <c r="AM9" s="1"/>
      <c r="AN9" s="1"/>
      <c r="AO9" s="1"/>
      <c r="AP9" s="1"/>
      <c r="AQ9" s="1"/>
      <c r="AR9" s="1"/>
    </row>
    <row r="10" spans="1:44" ht="18.75" customHeight="1" thickBot="1">
      <c r="A10" s="1"/>
      <c r="B10" s="62"/>
      <c r="C10" s="7"/>
      <c r="D10" s="1168"/>
      <c r="E10" s="7"/>
      <c r="F10" s="1165"/>
      <c r="G10" s="1166"/>
      <c r="H10" s="1166"/>
      <c r="I10" s="1167"/>
      <c r="J10" s="27"/>
      <c r="K10" s="82"/>
      <c r="L10" s="341"/>
      <c r="M10" s="341"/>
      <c r="N10" s="463" t="s">
        <v>103</v>
      </c>
      <c r="O10" s="462"/>
      <c r="P10" s="463"/>
      <c r="Q10" s="463"/>
      <c r="R10" s="463"/>
      <c r="S10" s="463"/>
      <c r="T10" s="463"/>
      <c r="U10" s="463"/>
      <c r="V10" s="1"/>
      <c r="W10" s="1"/>
      <c r="X10" s="1"/>
      <c r="Y10" s="1"/>
      <c r="Z10" s="1"/>
      <c r="AA10" s="1"/>
      <c r="AB10" s="1"/>
      <c r="AC10" s="1"/>
      <c r="AD10" s="1"/>
      <c r="AE10" s="1"/>
      <c r="AF10" s="1"/>
      <c r="AG10" s="1"/>
      <c r="AH10" s="1"/>
      <c r="AI10" s="1"/>
      <c r="AJ10" s="1"/>
      <c r="AK10" s="1"/>
      <c r="AL10" s="1"/>
      <c r="AM10" s="1"/>
      <c r="AN10" s="1"/>
      <c r="AO10" s="1"/>
      <c r="AP10" s="1"/>
      <c r="AQ10" s="1"/>
      <c r="AR10" s="1"/>
    </row>
    <row r="11" spans="1:44" ht="21" customHeight="1" thickTop="1">
      <c r="A11" s="1"/>
      <c r="B11" s="62"/>
      <c r="C11" s="7"/>
      <c r="D11" s="1169"/>
      <c r="E11" s="7"/>
      <c r="F11" s="7"/>
      <c r="G11" s="7"/>
      <c r="H11" s="7"/>
      <c r="I11" s="7"/>
      <c r="J11" s="7"/>
      <c r="K11" s="82"/>
      <c r="L11" s="341"/>
      <c r="M11" s="341"/>
      <c r="N11" s="463" t="s">
        <v>40</v>
      </c>
      <c r="O11" s="462"/>
      <c r="P11" s="463"/>
      <c r="Q11" s="463"/>
      <c r="R11" s="463"/>
      <c r="S11" s="463"/>
      <c r="T11" s="463"/>
      <c r="U11" s="463"/>
      <c r="V11" s="1"/>
      <c r="W11" s="1"/>
      <c r="X11" s="1"/>
      <c r="Y11" s="1"/>
      <c r="Z11" s="1"/>
      <c r="AA11" s="1"/>
      <c r="AB11" s="1"/>
      <c r="AC11" s="1"/>
      <c r="AD11" s="1"/>
      <c r="AE11" s="1"/>
      <c r="AF11" s="1"/>
      <c r="AG11" s="1"/>
      <c r="AH11" s="1"/>
      <c r="AI11" s="1"/>
      <c r="AJ11" s="1"/>
      <c r="AK11" s="1"/>
      <c r="AL11" s="1"/>
      <c r="AM11" s="1"/>
      <c r="AN11" s="1"/>
      <c r="AO11" s="1"/>
      <c r="AP11" s="1"/>
      <c r="AQ11" s="1"/>
      <c r="AR11" s="1"/>
    </row>
    <row r="12" spans="1:44" ht="15.75" thickBot="1">
      <c r="A12" s="1"/>
      <c r="B12" s="62"/>
      <c r="C12" s="7"/>
      <c r="D12" s="106"/>
      <c r="E12" s="106"/>
      <c r="F12" s="106"/>
      <c r="G12" s="106"/>
      <c r="H12" s="106"/>
      <c r="I12" s="106"/>
      <c r="J12" s="106"/>
      <c r="K12" s="82"/>
      <c r="L12" s="341"/>
      <c r="M12" s="341"/>
      <c r="N12" s="463"/>
      <c r="O12" s="462"/>
      <c r="P12" s="463"/>
      <c r="Q12" s="463"/>
      <c r="R12" s="463"/>
      <c r="S12" s="463"/>
      <c r="T12" s="463"/>
      <c r="U12" s="463"/>
      <c r="V12" s="1"/>
      <c r="W12" s="1"/>
      <c r="X12" s="1"/>
      <c r="Y12" s="1"/>
      <c r="Z12" s="1"/>
      <c r="AA12" s="1"/>
      <c r="AB12" s="1"/>
      <c r="AC12" s="1"/>
      <c r="AD12" s="1"/>
      <c r="AE12" s="1"/>
      <c r="AF12" s="1"/>
      <c r="AG12" s="1"/>
      <c r="AH12" s="1"/>
      <c r="AI12" s="1"/>
      <c r="AJ12" s="1"/>
      <c r="AK12" s="1"/>
      <c r="AL12" s="1"/>
      <c r="AM12" s="1"/>
      <c r="AN12" s="1"/>
      <c r="AO12" s="1"/>
      <c r="AP12" s="1"/>
      <c r="AQ12" s="1"/>
      <c r="AR12" s="1"/>
    </row>
    <row r="13" spans="1:44" ht="39" customHeight="1" thickTop="1" thickBot="1">
      <c r="A13" s="1"/>
      <c r="B13" s="62"/>
      <c r="C13" s="7"/>
      <c r="D13" s="1154" t="s">
        <v>84</v>
      </c>
      <c r="E13" s="1155"/>
      <c r="F13" s="1155"/>
      <c r="G13" s="221"/>
      <c r="H13" s="864" t="str">
        <f>IF(H6="","",(F6-H6)*P9)</f>
        <v/>
      </c>
      <c r="I13" s="220" t="s">
        <v>43</v>
      </c>
      <c r="J13" s="786"/>
      <c r="K13" s="808"/>
      <c r="L13" s="341"/>
      <c r="M13" s="341"/>
      <c r="N13" s="463"/>
      <c r="O13" s="462"/>
      <c r="P13" s="463"/>
      <c r="Q13" s="463"/>
      <c r="R13" s="463"/>
      <c r="S13" s="463"/>
      <c r="T13" s="463"/>
      <c r="U13" s="463"/>
      <c r="V13" s="1"/>
      <c r="W13" s="1"/>
      <c r="X13" s="1"/>
      <c r="Y13" s="1"/>
      <c r="Z13" s="1"/>
      <c r="AA13" s="1"/>
      <c r="AB13" s="1"/>
      <c r="AC13" s="1"/>
      <c r="AD13" s="1"/>
      <c r="AE13" s="1"/>
      <c r="AF13" s="1"/>
      <c r="AG13" s="1"/>
      <c r="AH13" s="1"/>
      <c r="AI13" s="1"/>
      <c r="AJ13" s="1"/>
      <c r="AK13" s="1"/>
      <c r="AL13" s="1"/>
      <c r="AM13" s="1"/>
      <c r="AN13" s="1"/>
      <c r="AO13" s="1"/>
      <c r="AP13" s="1"/>
      <c r="AQ13" s="1"/>
      <c r="AR13" s="1"/>
    </row>
    <row r="14" spans="1:44" ht="15.75" thickTop="1">
      <c r="A14" s="1"/>
      <c r="B14" s="62"/>
      <c r="C14" s="7"/>
      <c r="D14" s="7"/>
      <c r="E14" s="7"/>
      <c r="F14" s="7"/>
      <c r="G14" s="7"/>
      <c r="H14" s="7"/>
      <c r="I14" s="7"/>
      <c r="J14" s="7"/>
      <c r="K14" s="82"/>
      <c r="L14" s="341"/>
      <c r="M14" s="341"/>
      <c r="N14" s="463"/>
      <c r="O14" s="462"/>
      <c r="P14" s="463"/>
      <c r="Q14" s="463"/>
      <c r="R14" s="463"/>
      <c r="S14" s="463"/>
      <c r="T14" s="463"/>
      <c r="U14" s="463"/>
      <c r="V14" s="1"/>
      <c r="W14" s="1"/>
      <c r="X14" s="1"/>
      <c r="Y14" s="1"/>
      <c r="Z14" s="1"/>
      <c r="AA14" s="1"/>
      <c r="AB14" s="1"/>
      <c r="AC14" s="1"/>
      <c r="AD14" s="1"/>
      <c r="AE14" s="1"/>
      <c r="AF14" s="1"/>
      <c r="AG14" s="1"/>
      <c r="AH14" s="1"/>
      <c r="AI14" s="1"/>
      <c r="AJ14" s="1"/>
      <c r="AK14" s="1"/>
      <c r="AL14" s="1"/>
      <c r="AM14" s="1"/>
      <c r="AN14" s="1"/>
      <c r="AO14" s="1"/>
      <c r="AP14" s="1"/>
      <c r="AQ14" s="1"/>
      <c r="AR14" s="1"/>
    </row>
    <row r="15" spans="1:44" ht="7.5" customHeight="1">
      <c r="A15" s="1"/>
      <c r="B15" s="62"/>
      <c r="C15" s="7"/>
      <c r="D15" s="7"/>
      <c r="E15" s="7"/>
      <c r="F15" s="7"/>
      <c r="G15" s="7"/>
      <c r="H15" s="7"/>
      <c r="I15" s="7"/>
      <c r="J15" s="7"/>
      <c r="K15" s="82"/>
      <c r="L15" s="341"/>
      <c r="M15" s="341"/>
      <c r="N15" s="463"/>
      <c r="O15" s="462"/>
      <c r="P15" s="463"/>
      <c r="Q15" s="463"/>
      <c r="R15" s="463"/>
      <c r="S15" s="463"/>
      <c r="T15" s="463"/>
      <c r="U15" s="463"/>
      <c r="V15" s="1"/>
      <c r="W15" s="1"/>
      <c r="X15" s="1"/>
      <c r="Y15" s="1"/>
      <c r="Z15" s="1"/>
      <c r="AA15" s="1"/>
      <c r="AB15" s="1"/>
      <c r="AC15" s="1"/>
      <c r="AD15" s="1"/>
      <c r="AE15" s="1"/>
      <c r="AF15" s="1"/>
      <c r="AG15" s="1"/>
      <c r="AH15" s="1"/>
      <c r="AI15" s="1"/>
      <c r="AJ15" s="1"/>
      <c r="AK15" s="1"/>
      <c r="AL15" s="1"/>
      <c r="AM15" s="1"/>
      <c r="AN15" s="1"/>
      <c r="AO15" s="1"/>
      <c r="AP15" s="1"/>
      <c r="AQ15" s="1"/>
      <c r="AR15" s="1"/>
    </row>
    <row r="16" spans="1:44" ht="0.75" customHeight="1">
      <c r="A16" s="1"/>
      <c r="B16" s="47"/>
      <c r="C16" s="21"/>
      <c r="D16" s="21"/>
      <c r="E16" s="21"/>
      <c r="F16" s="21"/>
      <c r="G16" s="21"/>
      <c r="H16" s="21"/>
      <c r="I16" s="21"/>
      <c r="J16" s="21"/>
      <c r="K16" s="809"/>
      <c r="L16" s="463"/>
      <c r="M16" s="463"/>
      <c r="N16" s="463"/>
      <c r="O16" s="462"/>
      <c r="P16" s="463"/>
      <c r="Q16" s="463"/>
      <c r="R16" s="463"/>
      <c r="S16" s="463"/>
      <c r="T16" s="463"/>
      <c r="U16" s="463"/>
      <c r="V16" s="1"/>
      <c r="W16" s="1"/>
      <c r="X16" s="1"/>
      <c r="Y16" s="1"/>
      <c r="Z16" s="1"/>
      <c r="AA16" s="1"/>
      <c r="AB16" s="1"/>
      <c r="AC16" s="1"/>
      <c r="AD16" s="1"/>
      <c r="AE16" s="1"/>
      <c r="AF16" s="1"/>
      <c r="AG16" s="1"/>
      <c r="AH16" s="1"/>
      <c r="AI16" s="1"/>
      <c r="AJ16" s="1"/>
      <c r="AK16" s="1"/>
      <c r="AL16" s="1"/>
      <c r="AM16" s="1"/>
      <c r="AN16" s="1"/>
      <c r="AO16" s="1"/>
      <c r="AP16" s="1"/>
      <c r="AQ16" s="1"/>
      <c r="AR16" s="1"/>
    </row>
    <row r="17" spans="1:44" ht="13.5" thickBot="1">
      <c r="A17" s="1"/>
      <c r="B17" s="810"/>
      <c r="C17" s="31"/>
      <c r="D17" s="31"/>
      <c r="E17" s="31"/>
      <c r="F17" s="31"/>
      <c r="G17" s="31"/>
      <c r="H17" s="31"/>
      <c r="I17" s="31"/>
      <c r="J17" s="31"/>
      <c r="K17" s="811"/>
      <c r="L17" s="463"/>
      <c r="M17" s="463"/>
      <c r="N17" s="463"/>
      <c r="O17" s="463"/>
      <c r="P17" s="463"/>
      <c r="Q17" s="463"/>
      <c r="R17" s="463"/>
      <c r="S17" s="463"/>
      <c r="T17" s="463"/>
      <c r="U17" s="1"/>
      <c r="V17" s="1"/>
      <c r="W17" s="1"/>
      <c r="X17" s="1"/>
      <c r="Y17" s="1"/>
      <c r="Z17" s="1"/>
      <c r="AA17" s="1"/>
      <c r="AB17" s="1"/>
      <c r="AC17" s="1"/>
      <c r="AD17" s="1"/>
      <c r="AE17" s="1"/>
      <c r="AF17" s="1"/>
      <c r="AG17" s="1"/>
      <c r="AH17" s="1"/>
      <c r="AI17" s="1"/>
      <c r="AJ17" s="1"/>
      <c r="AK17" s="1"/>
      <c r="AL17" s="1"/>
      <c r="AM17" s="1"/>
      <c r="AN17" s="1"/>
      <c r="AO17" s="1"/>
      <c r="AP17" s="1"/>
      <c r="AQ17" s="1"/>
      <c r="AR17" s="1"/>
    </row>
    <row r="18" spans="1:44" ht="13.5" thickTop="1">
      <c r="A18" s="1"/>
      <c r="B18" s="1"/>
      <c r="C18" s="1"/>
      <c r="D18" s="1"/>
      <c r="E18" s="1"/>
      <c r="F18" s="1"/>
      <c r="G18" s="1"/>
      <c r="H18" s="1"/>
      <c r="I18" s="1"/>
      <c r="J18" s="1"/>
      <c r="K18" s="341"/>
      <c r="L18" s="463"/>
      <c r="M18" s="463"/>
      <c r="N18" s="463"/>
      <c r="O18" s="463"/>
      <c r="P18" s="463"/>
      <c r="Q18" s="463"/>
      <c r="R18" s="463"/>
      <c r="S18" s="463"/>
      <c r="T18" s="463"/>
      <c r="U18" s="1"/>
      <c r="V18" s="1"/>
      <c r="W18" s="1"/>
      <c r="X18" s="1"/>
      <c r="Y18" s="1"/>
      <c r="Z18" s="1"/>
      <c r="AA18" s="1"/>
      <c r="AB18" s="1"/>
      <c r="AC18" s="1"/>
      <c r="AD18" s="1"/>
      <c r="AE18" s="1"/>
      <c r="AF18" s="1"/>
      <c r="AG18" s="1"/>
      <c r="AH18" s="1"/>
      <c r="AI18" s="1"/>
      <c r="AJ18" s="1"/>
      <c r="AK18" s="1"/>
      <c r="AL18" s="1"/>
      <c r="AM18" s="1"/>
      <c r="AN18" s="1"/>
      <c r="AO18" s="1"/>
      <c r="AP18" s="1"/>
      <c r="AQ18" s="1"/>
      <c r="AR18" s="1"/>
    </row>
    <row r="19" spans="1:44">
      <c r="A19" s="1"/>
      <c r="B19" s="338" t="s">
        <v>313</v>
      </c>
      <c r="C19" s="1"/>
      <c r="D19" s="1"/>
      <c r="E19" s="1"/>
      <c r="F19" s="1"/>
      <c r="G19" s="1"/>
      <c r="H19" s="1"/>
      <c r="I19" s="1"/>
      <c r="J19" s="1"/>
      <c r="K19" s="341"/>
      <c r="L19" s="341"/>
      <c r="M19" s="341"/>
      <c r="N19" s="341"/>
      <c r="O19" s="341"/>
      <c r="P19" s="341"/>
      <c r="Q19" s="341"/>
      <c r="R19" s="22"/>
      <c r="S19" s="1"/>
      <c r="T19" s="1"/>
      <c r="U19" s="1"/>
      <c r="V19" s="1"/>
      <c r="W19" s="1"/>
      <c r="X19" s="1"/>
      <c r="Y19" s="1"/>
      <c r="Z19" s="1"/>
      <c r="AA19" s="1"/>
      <c r="AB19" s="1"/>
      <c r="AC19" s="1"/>
      <c r="AD19" s="1"/>
      <c r="AE19" s="1"/>
      <c r="AF19" s="1"/>
      <c r="AG19" s="1"/>
      <c r="AH19" s="1"/>
      <c r="AI19" s="1"/>
      <c r="AJ19" s="1"/>
      <c r="AK19" s="1"/>
      <c r="AL19" s="1"/>
      <c r="AM19" s="1"/>
      <c r="AN19" s="1"/>
      <c r="AO19" s="1"/>
      <c r="AP19" s="1"/>
      <c r="AQ19" s="1"/>
      <c r="AR19" s="1"/>
    </row>
    <row r="20" spans="1:44">
      <c r="A20" s="1"/>
      <c r="B20" s="338" t="s">
        <v>312</v>
      </c>
      <c r="C20" s="1"/>
      <c r="D20" s="1"/>
      <c r="E20" s="1"/>
      <c r="F20" s="1"/>
      <c r="G20" s="1"/>
      <c r="H20" s="1"/>
      <c r="I20" s="1"/>
      <c r="J20" s="1"/>
      <c r="K20" s="341"/>
      <c r="L20" s="341"/>
      <c r="M20" s="341"/>
      <c r="N20" s="341"/>
      <c r="O20" s="341"/>
      <c r="P20" s="341"/>
      <c r="Q20" s="341"/>
      <c r="R20" s="22"/>
      <c r="S20" s="1"/>
      <c r="T20" s="1"/>
      <c r="U20" s="1"/>
      <c r="V20" s="1"/>
      <c r="W20" s="1"/>
      <c r="X20" s="1"/>
      <c r="Y20" s="1"/>
      <c r="Z20" s="1"/>
      <c r="AA20" s="1"/>
      <c r="AB20" s="1"/>
      <c r="AC20" s="1"/>
      <c r="AD20" s="1"/>
      <c r="AE20" s="1"/>
      <c r="AF20" s="1"/>
      <c r="AG20" s="1"/>
      <c r="AH20" s="1"/>
      <c r="AI20" s="1"/>
      <c r="AJ20" s="1"/>
      <c r="AK20" s="1"/>
      <c r="AL20" s="1"/>
      <c r="AM20" s="1"/>
      <c r="AN20" s="1"/>
      <c r="AO20" s="1"/>
      <c r="AP20" s="1"/>
      <c r="AQ20" s="1"/>
      <c r="AR20" s="1"/>
    </row>
    <row r="21" spans="1:44">
      <c r="A21" s="1"/>
      <c r="B21" s="1"/>
      <c r="C21" s="1"/>
      <c r="D21" s="1"/>
      <c r="E21" s="1"/>
      <c r="F21" s="1"/>
      <c r="G21" s="1"/>
      <c r="H21" s="1"/>
      <c r="I21" s="1"/>
      <c r="J21" s="1"/>
      <c r="K21" s="341"/>
      <c r="L21" s="341"/>
      <c r="M21" s="341"/>
      <c r="N21" s="341"/>
      <c r="O21" s="341"/>
      <c r="P21" s="341"/>
      <c r="Q21" s="341"/>
      <c r="R21" s="22"/>
      <c r="S21" s="1"/>
      <c r="T21" s="1"/>
      <c r="U21" s="1"/>
      <c r="V21" s="1"/>
      <c r="W21" s="1"/>
      <c r="X21" s="1"/>
      <c r="Y21" s="1"/>
      <c r="Z21" s="1"/>
      <c r="AA21" s="1"/>
      <c r="AB21" s="1"/>
      <c r="AC21" s="1"/>
      <c r="AD21" s="1"/>
      <c r="AE21" s="1"/>
      <c r="AF21" s="1"/>
      <c r="AG21" s="1"/>
      <c r="AH21" s="1"/>
      <c r="AI21" s="1"/>
      <c r="AJ21" s="1"/>
      <c r="AK21" s="1"/>
      <c r="AL21" s="1"/>
      <c r="AM21" s="1"/>
      <c r="AN21" s="1"/>
      <c r="AO21" s="1"/>
      <c r="AP21" s="1"/>
      <c r="AQ21" s="1"/>
      <c r="AR21" s="1"/>
    </row>
    <row r="22" spans="1:44">
      <c r="A22" s="1"/>
      <c r="B22" s="1"/>
      <c r="C22" s="1"/>
      <c r="D22" s="1"/>
      <c r="E22" s="1"/>
      <c r="F22" s="1"/>
      <c r="G22" s="1"/>
      <c r="H22" s="1"/>
      <c r="I22" s="1"/>
      <c r="J22" s="1"/>
      <c r="K22" s="341"/>
      <c r="L22" s="341"/>
      <c r="M22" s="341"/>
      <c r="N22" s="341"/>
      <c r="O22" s="341"/>
      <c r="P22" s="341"/>
      <c r="Q22" s="341"/>
      <c r="R22" s="22"/>
      <c r="S22" s="1"/>
      <c r="T22" s="1"/>
      <c r="U22" s="1"/>
      <c r="V22" s="1"/>
      <c r="W22" s="1"/>
      <c r="X22" s="1"/>
      <c r="Y22" s="1"/>
      <c r="Z22" s="1"/>
      <c r="AA22" s="1"/>
      <c r="AB22" s="1"/>
      <c r="AC22" s="1"/>
      <c r="AD22" s="1"/>
      <c r="AE22" s="1"/>
      <c r="AF22" s="1"/>
      <c r="AG22" s="1"/>
      <c r="AH22" s="1"/>
      <c r="AI22" s="1"/>
      <c r="AJ22" s="1"/>
      <c r="AK22" s="1"/>
      <c r="AL22" s="1"/>
      <c r="AM22" s="1"/>
      <c r="AN22" s="1"/>
      <c r="AO22" s="1"/>
      <c r="AP22" s="1"/>
      <c r="AQ22" s="1"/>
      <c r="AR22" s="1"/>
    </row>
    <row r="23" spans="1:44">
      <c r="A23" s="1"/>
      <c r="B23" s="1"/>
      <c r="C23" s="1"/>
      <c r="D23" s="1"/>
      <c r="E23" s="1"/>
      <c r="F23" s="1"/>
      <c r="G23" s="1"/>
      <c r="H23" s="1"/>
      <c r="I23" s="1"/>
      <c r="J23" s="1"/>
      <c r="K23" s="341"/>
      <c r="L23" s="341"/>
      <c r="M23" s="341"/>
      <c r="N23" s="341"/>
      <c r="O23" s="341"/>
      <c r="P23" s="341"/>
      <c r="Q23" s="341"/>
      <c r="R23" s="22"/>
      <c r="S23" s="1"/>
      <c r="T23" s="1"/>
      <c r="U23" s="1"/>
      <c r="V23" s="1"/>
      <c r="W23" s="1"/>
      <c r="X23" s="1"/>
      <c r="Y23" s="1"/>
      <c r="Z23" s="1"/>
      <c r="AA23" s="1"/>
      <c r="AB23" s="1"/>
      <c r="AC23" s="1"/>
      <c r="AD23" s="1"/>
      <c r="AE23" s="1"/>
      <c r="AF23" s="1"/>
      <c r="AG23" s="1"/>
      <c r="AH23" s="1"/>
      <c r="AI23" s="1"/>
      <c r="AJ23" s="1"/>
      <c r="AK23" s="1"/>
      <c r="AL23" s="1"/>
      <c r="AM23" s="1"/>
      <c r="AN23" s="1"/>
      <c r="AO23" s="1"/>
      <c r="AP23" s="1"/>
      <c r="AQ23" s="1"/>
      <c r="AR23" s="1"/>
    </row>
    <row r="24" spans="1:44">
      <c r="A24" s="1"/>
      <c r="B24" s="1"/>
      <c r="C24" s="1"/>
      <c r="D24" s="1"/>
      <c r="E24" s="1"/>
      <c r="F24" s="1"/>
      <c r="G24" s="1"/>
      <c r="H24" s="1"/>
      <c r="I24" s="1"/>
      <c r="J24" s="1"/>
      <c r="K24" s="341"/>
      <c r="L24" s="341"/>
      <c r="M24" s="341"/>
      <c r="N24" s="341"/>
      <c r="O24" s="341"/>
      <c r="P24" s="341"/>
      <c r="Q24" s="341"/>
      <c r="R24" s="22"/>
      <c r="S24" s="1"/>
      <c r="T24" s="1"/>
      <c r="U24" s="1"/>
      <c r="V24" s="1"/>
      <c r="W24" s="1"/>
      <c r="X24" s="1"/>
      <c r="Y24" s="1"/>
      <c r="Z24" s="1"/>
      <c r="AA24" s="1"/>
      <c r="AB24" s="1"/>
      <c r="AC24" s="1"/>
      <c r="AD24" s="1"/>
      <c r="AE24" s="1"/>
      <c r="AF24" s="1"/>
      <c r="AG24" s="1"/>
      <c r="AH24" s="1"/>
      <c r="AI24" s="1"/>
      <c r="AJ24" s="1"/>
      <c r="AK24" s="1"/>
      <c r="AL24" s="1"/>
      <c r="AM24" s="1"/>
      <c r="AN24" s="1"/>
      <c r="AO24" s="1"/>
      <c r="AP24" s="1"/>
      <c r="AQ24" s="1"/>
      <c r="AR24" s="1"/>
    </row>
    <row r="25" spans="1:44">
      <c r="A25" s="1"/>
      <c r="B25" s="1"/>
      <c r="C25" s="1"/>
      <c r="D25" s="1"/>
      <c r="E25" s="1"/>
      <c r="F25" s="1"/>
      <c r="G25" s="1"/>
      <c r="H25" s="1"/>
      <c r="I25" s="1"/>
      <c r="J25" s="1"/>
      <c r="K25" s="341"/>
      <c r="L25" s="341"/>
      <c r="M25" s="341"/>
      <c r="N25" s="341"/>
      <c r="O25" s="341"/>
      <c r="P25" s="341"/>
      <c r="Q25" s="341"/>
      <c r="R25" s="22"/>
      <c r="S25" s="1"/>
      <c r="T25" s="1"/>
      <c r="U25" s="1"/>
      <c r="V25" s="1"/>
      <c r="W25" s="1"/>
      <c r="X25" s="1"/>
      <c r="Y25" s="1"/>
      <c r="Z25" s="1"/>
      <c r="AA25" s="1"/>
      <c r="AB25" s="1"/>
      <c r="AC25" s="1"/>
      <c r="AD25" s="1"/>
      <c r="AE25" s="1"/>
      <c r="AF25" s="1"/>
      <c r="AG25" s="1"/>
      <c r="AH25" s="1"/>
      <c r="AI25" s="1"/>
      <c r="AJ25" s="1"/>
      <c r="AK25" s="1"/>
      <c r="AL25" s="1"/>
      <c r="AM25" s="1"/>
      <c r="AN25" s="1"/>
      <c r="AO25" s="1"/>
      <c r="AP25" s="1"/>
      <c r="AQ25" s="1"/>
      <c r="AR25" s="1"/>
    </row>
    <row r="26" spans="1:44">
      <c r="A26" s="1"/>
      <c r="B26" s="1"/>
      <c r="C26" s="1"/>
      <c r="D26" s="1"/>
      <c r="E26" s="1"/>
      <c r="F26" s="1"/>
      <c r="G26" s="1"/>
      <c r="H26" s="1"/>
      <c r="I26" s="1"/>
      <c r="J26" s="1"/>
      <c r="K26" s="341"/>
      <c r="L26" s="341"/>
      <c r="M26" s="341"/>
      <c r="N26" s="341"/>
      <c r="O26" s="341"/>
      <c r="P26" s="341"/>
      <c r="Q26" s="341"/>
      <c r="R26" s="22"/>
      <c r="S26" s="1"/>
      <c r="T26" s="1"/>
      <c r="U26" s="1"/>
      <c r="V26" s="1"/>
      <c r="W26" s="1"/>
      <c r="X26" s="1"/>
      <c r="Y26" s="1"/>
      <c r="Z26" s="1"/>
      <c r="AA26" s="1"/>
      <c r="AB26" s="1"/>
      <c r="AC26" s="1"/>
      <c r="AD26" s="1"/>
      <c r="AE26" s="1"/>
      <c r="AF26" s="1"/>
      <c r="AG26" s="1"/>
      <c r="AH26" s="1"/>
      <c r="AI26" s="1"/>
      <c r="AJ26" s="1"/>
      <c r="AK26" s="1"/>
      <c r="AL26" s="1"/>
      <c r="AM26" s="1"/>
      <c r="AN26" s="1"/>
      <c r="AO26" s="1"/>
      <c r="AP26" s="1"/>
      <c r="AQ26" s="1"/>
      <c r="AR26" s="1"/>
    </row>
    <row r="27" spans="1:44">
      <c r="A27" s="1"/>
      <c r="B27" s="1"/>
      <c r="C27" s="1"/>
      <c r="D27" s="1"/>
      <c r="E27" s="1"/>
      <c r="F27" s="1"/>
      <c r="G27" s="1"/>
      <c r="H27" s="1"/>
      <c r="I27" s="1"/>
      <c r="J27" s="1"/>
      <c r="K27" s="341"/>
      <c r="L27" s="341"/>
      <c r="M27" s="341"/>
      <c r="N27" s="341"/>
      <c r="O27" s="341"/>
      <c r="P27" s="341"/>
      <c r="Q27" s="341"/>
      <c r="R27" s="22"/>
      <c r="S27" s="1"/>
      <c r="T27" s="1"/>
      <c r="U27" s="1"/>
      <c r="V27" s="1"/>
      <c r="W27" s="1"/>
      <c r="X27" s="1"/>
      <c r="Y27" s="1"/>
      <c r="Z27" s="1"/>
      <c r="AA27" s="1"/>
      <c r="AB27" s="1"/>
      <c r="AC27" s="1"/>
      <c r="AD27" s="1"/>
      <c r="AE27" s="1"/>
      <c r="AF27" s="1"/>
      <c r="AG27" s="1"/>
      <c r="AH27" s="1"/>
      <c r="AI27" s="1"/>
      <c r="AJ27" s="1"/>
      <c r="AK27" s="1"/>
      <c r="AL27" s="1"/>
      <c r="AM27" s="1"/>
      <c r="AN27" s="1"/>
      <c r="AO27" s="1"/>
      <c r="AP27" s="1"/>
      <c r="AQ27" s="1"/>
      <c r="AR27" s="1"/>
    </row>
    <row r="28" spans="1:44">
      <c r="A28" s="1"/>
      <c r="B28" s="1"/>
      <c r="C28" s="1"/>
      <c r="D28" s="1"/>
      <c r="E28" s="1"/>
      <c r="F28" s="1"/>
      <c r="G28" s="1"/>
      <c r="H28" s="1"/>
      <c r="I28" s="1"/>
      <c r="J28" s="1"/>
      <c r="K28" s="341"/>
      <c r="L28" s="341"/>
      <c r="M28" s="341"/>
      <c r="N28" s="341"/>
      <c r="O28" s="341"/>
      <c r="P28" s="341"/>
      <c r="Q28" s="341"/>
      <c r="R28" s="22"/>
      <c r="S28" s="1"/>
      <c r="T28" s="1"/>
      <c r="U28" s="1"/>
      <c r="V28" s="1"/>
      <c r="W28" s="1"/>
      <c r="X28" s="1"/>
      <c r="Y28" s="1"/>
      <c r="Z28" s="1"/>
      <c r="AA28" s="1"/>
      <c r="AB28" s="1"/>
      <c r="AC28" s="1"/>
      <c r="AD28" s="1"/>
      <c r="AE28" s="1"/>
      <c r="AF28" s="1"/>
      <c r="AG28" s="1"/>
      <c r="AH28" s="1"/>
      <c r="AI28" s="1"/>
      <c r="AJ28" s="1"/>
      <c r="AK28" s="1"/>
      <c r="AL28" s="1"/>
      <c r="AM28" s="1"/>
      <c r="AN28" s="1"/>
      <c r="AO28" s="1"/>
      <c r="AP28" s="1"/>
      <c r="AQ28" s="1"/>
      <c r="AR28" s="1"/>
    </row>
    <row r="29" spans="1:44">
      <c r="A29" s="1"/>
      <c r="B29" s="1"/>
      <c r="C29" s="1"/>
      <c r="D29" s="1"/>
      <c r="E29" s="1"/>
      <c r="F29" s="1"/>
      <c r="G29" s="1"/>
      <c r="H29" s="1"/>
      <c r="I29" s="1"/>
      <c r="J29" s="1"/>
      <c r="K29" s="341"/>
      <c r="L29" s="341"/>
      <c r="M29" s="341"/>
      <c r="N29" s="341"/>
      <c r="O29" s="341"/>
      <c r="P29" s="341"/>
      <c r="Q29" s="341"/>
      <c r="R29" s="22"/>
      <c r="S29" s="1"/>
      <c r="T29" s="1"/>
      <c r="U29" s="1"/>
      <c r="V29" s="1"/>
      <c r="W29" s="1"/>
      <c r="X29" s="1"/>
      <c r="Y29" s="1"/>
      <c r="Z29" s="1"/>
      <c r="AA29" s="1"/>
      <c r="AB29" s="1"/>
      <c r="AC29" s="1"/>
      <c r="AD29" s="1"/>
      <c r="AE29" s="1"/>
      <c r="AF29" s="1"/>
      <c r="AG29" s="1"/>
      <c r="AH29" s="1"/>
      <c r="AI29" s="1"/>
      <c r="AJ29" s="1"/>
      <c r="AK29" s="1"/>
      <c r="AL29" s="1"/>
      <c r="AM29" s="1"/>
      <c r="AN29" s="1"/>
      <c r="AO29" s="1"/>
      <c r="AP29" s="1"/>
      <c r="AQ29" s="1"/>
      <c r="AR29" s="1"/>
    </row>
    <row r="30" spans="1:44">
      <c r="A30" s="1"/>
      <c r="B30" s="1"/>
      <c r="C30" s="1"/>
      <c r="D30" s="1"/>
      <c r="E30" s="1"/>
      <c r="F30" s="1"/>
      <c r="G30" s="1"/>
      <c r="H30" s="1"/>
      <c r="I30" s="1"/>
      <c r="J30" s="1"/>
      <c r="K30" s="341"/>
      <c r="L30" s="341"/>
      <c r="M30" s="341"/>
      <c r="N30" s="341"/>
      <c r="O30" s="341"/>
      <c r="P30" s="341"/>
      <c r="Q30" s="341"/>
      <c r="R30" s="22"/>
      <c r="S30" s="1"/>
      <c r="T30" s="1"/>
      <c r="U30" s="1"/>
      <c r="V30" s="1"/>
      <c r="W30" s="1"/>
      <c r="X30" s="1"/>
      <c r="Y30" s="1"/>
      <c r="Z30" s="1"/>
      <c r="AA30" s="1"/>
      <c r="AB30" s="1"/>
      <c r="AC30" s="1"/>
      <c r="AD30" s="1"/>
      <c r="AE30" s="1"/>
      <c r="AF30" s="1"/>
      <c r="AG30" s="1"/>
      <c r="AH30" s="1"/>
      <c r="AI30" s="1"/>
      <c r="AJ30" s="1"/>
      <c r="AK30" s="1"/>
      <c r="AL30" s="1"/>
      <c r="AM30" s="1"/>
      <c r="AN30" s="1"/>
      <c r="AO30" s="1"/>
      <c r="AP30" s="1"/>
      <c r="AQ30" s="1"/>
      <c r="AR30" s="1"/>
    </row>
    <row r="31" spans="1:44">
      <c r="A31" s="1"/>
      <c r="B31" s="1"/>
      <c r="C31" s="1"/>
      <c r="D31" s="1"/>
      <c r="E31" s="1"/>
      <c r="F31" s="1"/>
      <c r="G31" s="1"/>
      <c r="H31" s="1"/>
      <c r="I31" s="1"/>
      <c r="J31" s="1"/>
      <c r="K31" s="341"/>
      <c r="L31" s="341"/>
      <c r="M31" s="341"/>
      <c r="N31" s="341"/>
      <c r="O31" s="341"/>
      <c r="P31" s="341"/>
      <c r="Q31" s="341"/>
      <c r="R31" s="22"/>
      <c r="S31" s="1"/>
      <c r="T31" s="1"/>
      <c r="U31" s="1"/>
      <c r="V31" s="1"/>
      <c r="W31" s="1"/>
      <c r="X31" s="1"/>
      <c r="Y31" s="1"/>
      <c r="Z31" s="1"/>
      <c r="AA31" s="1"/>
      <c r="AB31" s="1"/>
      <c r="AC31" s="1"/>
      <c r="AD31" s="1"/>
      <c r="AE31" s="1"/>
      <c r="AF31" s="1"/>
      <c r="AG31" s="1"/>
      <c r="AH31" s="1"/>
      <c r="AI31" s="1"/>
      <c r="AJ31" s="1"/>
      <c r="AK31" s="1"/>
      <c r="AL31" s="1"/>
      <c r="AM31" s="1"/>
      <c r="AN31" s="1"/>
      <c r="AO31" s="1"/>
      <c r="AP31" s="1"/>
      <c r="AQ31" s="1"/>
      <c r="AR31" s="1"/>
    </row>
    <row r="32" spans="1:44">
      <c r="A32" s="1"/>
      <c r="B32" s="1"/>
      <c r="C32" s="1"/>
      <c r="D32" s="1"/>
      <c r="E32" s="1"/>
      <c r="F32" s="1"/>
      <c r="G32" s="1"/>
      <c r="H32" s="1"/>
      <c r="I32" s="1"/>
      <c r="J32" s="1"/>
      <c r="K32" s="341"/>
      <c r="L32" s="341"/>
      <c r="M32" s="341"/>
      <c r="N32" s="341"/>
      <c r="O32" s="341"/>
      <c r="P32" s="341"/>
      <c r="Q32" s="341"/>
      <c r="R32" s="22"/>
      <c r="S32" s="1"/>
      <c r="T32" s="1"/>
      <c r="U32" s="1"/>
      <c r="V32" s="1"/>
      <c r="W32" s="1"/>
      <c r="X32" s="1"/>
      <c r="Y32" s="1"/>
      <c r="Z32" s="1"/>
      <c r="AA32" s="1"/>
      <c r="AB32" s="1"/>
      <c r="AC32" s="1"/>
      <c r="AD32" s="1"/>
      <c r="AE32" s="1"/>
      <c r="AF32" s="1"/>
      <c r="AG32" s="1"/>
      <c r="AH32" s="1"/>
      <c r="AI32" s="1"/>
      <c r="AJ32" s="1"/>
      <c r="AK32" s="1"/>
      <c r="AL32" s="1"/>
      <c r="AM32" s="1"/>
      <c r="AN32" s="1"/>
      <c r="AO32" s="1"/>
      <c r="AP32" s="1"/>
      <c r="AQ32" s="1"/>
      <c r="AR32" s="1"/>
    </row>
    <row r="33" spans="1:44">
      <c r="A33" s="1"/>
      <c r="B33" s="1"/>
      <c r="C33" s="1"/>
      <c r="D33" s="1"/>
      <c r="E33" s="1"/>
      <c r="F33" s="1"/>
      <c r="G33" s="1"/>
      <c r="H33" s="1"/>
      <c r="I33" s="1"/>
      <c r="J33" s="1"/>
      <c r="K33" s="341"/>
      <c r="L33" s="341"/>
      <c r="M33" s="341"/>
      <c r="N33" s="341"/>
      <c r="O33" s="341"/>
      <c r="P33" s="341"/>
      <c r="Q33" s="341"/>
      <c r="R33" s="22"/>
      <c r="S33" s="1"/>
      <c r="T33" s="1"/>
      <c r="U33" s="1"/>
      <c r="V33" s="1"/>
      <c r="W33" s="1"/>
      <c r="X33" s="1"/>
      <c r="Y33" s="1"/>
      <c r="Z33" s="1"/>
      <c r="AA33" s="1"/>
      <c r="AB33" s="1"/>
      <c r="AC33" s="1"/>
      <c r="AD33" s="1"/>
      <c r="AE33" s="1"/>
      <c r="AF33" s="1"/>
      <c r="AG33" s="1"/>
      <c r="AH33" s="1"/>
      <c r="AI33" s="1"/>
      <c r="AJ33" s="1"/>
      <c r="AK33" s="1"/>
      <c r="AL33" s="1"/>
      <c r="AM33" s="1"/>
      <c r="AN33" s="1"/>
      <c r="AO33" s="1"/>
      <c r="AP33" s="1"/>
      <c r="AQ33" s="1"/>
      <c r="AR33" s="1"/>
    </row>
    <row r="34" spans="1:44">
      <c r="A34" s="1"/>
      <c r="B34" s="1"/>
      <c r="C34" s="1"/>
      <c r="D34" s="1"/>
      <c r="E34" s="1"/>
      <c r="F34" s="1"/>
      <c r="G34" s="1"/>
      <c r="H34" s="1"/>
      <c r="I34" s="1"/>
      <c r="J34" s="1"/>
      <c r="K34" s="341"/>
      <c r="L34" s="341"/>
      <c r="M34" s="341"/>
      <c r="N34" s="341"/>
      <c r="O34" s="341"/>
      <c r="P34" s="341"/>
      <c r="Q34" s="341"/>
      <c r="R34" s="22"/>
      <c r="S34" s="1"/>
      <c r="T34" s="1"/>
      <c r="U34" s="1"/>
      <c r="V34" s="1"/>
      <c r="W34" s="1"/>
      <c r="X34" s="1"/>
      <c r="Y34" s="1"/>
      <c r="Z34" s="1"/>
      <c r="AA34" s="1"/>
      <c r="AB34" s="1"/>
      <c r="AC34" s="1"/>
      <c r="AD34" s="1"/>
      <c r="AE34" s="1"/>
      <c r="AF34" s="1"/>
      <c r="AG34" s="1"/>
      <c r="AH34" s="1"/>
      <c r="AI34" s="1"/>
      <c r="AJ34" s="1"/>
      <c r="AK34" s="1"/>
      <c r="AL34" s="1"/>
      <c r="AM34" s="1"/>
      <c r="AN34" s="1"/>
      <c r="AO34" s="1"/>
      <c r="AP34" s="1"/>
      <c r="AQ34" s="1"/>
      <c r="AR34" s="1"/>
    </row>
    <row r="35" spans="1:44">
      <c r="A35" s="1"/>
      <c r="B35" s="1"/>
      <c r="C35" s="1"/>
      <c r="D35" s="1"/>
      <c r="E35" s="1"/>
      <c r="F35" s="1"/>
      <c r="G35" s="1"/>
      <c r="H35" s="1"/>
      <c r="I35" s="1"/>
      <c r="J35" s="1"/>
      <c r="K35" s="341"/>
      <c r="L35" s="341"/>
      <c r="M35" s="341"/>
      <c r="N35" s="341"/>
      <c r="O35" s="341"/>
      <c r="P35" s="341"/>
      <c r="Q35" s="341"/>
      <c r="R35" s="22"/>
      <c r="S35" s="1"/>
      <c r="T35" s="1"/>
      <c r="U35" s="1"/>
      <c r="V35" s="1"/>
      <c r="W35" s="1"/>
      <c r="X35" s="1"/>
      <c r="Y35" s="1"/>
      <c r="Z35" s="1"/>
      <c r="AA35" s="1"/>
      <c r="AB35" s="1"/>
      <c r="AC35" s="1"/>
      <c r="AD35" s="1"/>
      <c r="AE35" s="1"/>
      <c r="AF35" s="1"/>
      <c r="AG35" s="1"/>
      <c r="AH35" s="1"/>
      <c r="AI35" s="1"/>
      <c r="AJ35" s="1"/>
      <c r="AK35" s="1"/>
      <c r="AL35" s="1"/>
      <c r="AM35" s="1"/>
      <c r="AN35" s="1"/>
      <c r="AO35" s="1"/>
      <c r="AP35" s="1"/>
      <c r="AQ35" s="1"/>
      <c r="AR35" s="1"/>
    </row>
    <row r="36" spans="1:44">
      <c r="A36" s="1"/>
      <c r="B36" s="1"/>
      <c r="C36" s="1"/>
      <c r="D36" s="1"/>
      <c r="E36" s="1"/>
      <c r="F36" s="1"/>
      <c r="G36" s="1"/>
      <c r="H36" s="1"/>
      <c r="I36" s="1"/>
      <c r="J36" s="1"/>
      <c r="K36" s="341"/>
      <c r="L36" s="341"/>
      <c r="M36" s="341"/>
      <c r="N36" s="341"/>
      <c r="O36" s="341"/>
      <c r="P36" s="341"/>
      <c r="Q36" s="341"/>
      <c r="R36" s="22"/>
      <c r="S36" s="1"/>
      <c r="T36" s="1"/>
      <c r="U36" s="1"/>
      <c r="V36" s="1"/>
      <c r="W36" s="1"/>
      <c r="X36" s="1"/>
      <c r="Y36" s="1"/>
      <c r="Z36" s="1"/>
      <c r="AA36" s="1"/>
      <c r="AB36" s="1"/>
      <c r="AC36" s="1"/>
      <c r="AD36" s="1"/>
      <c r="AE36" s="1"/>
      <c r="AF36" s="1"/>
      <c r="AG36" s="1"/>
      <c r="AH36" s="1"/>
      <c r="AI36" s="1"/>
      <c r="AJ36" s="1"/>
      <c r="AK36" s="1"/>
      <c r="AL36" s="1"/>
      <c r="AM36" s="1"/>
      <c r="AN36" s="1"/>
      <c r="AO36" s="1"/>
      <c r="AP36" s="1"/>
      <c r="AQ36" s="1"/>
      <c r="AR36" s="1"/>
    </row>
    <row r="37" spans="1:44">
      <c r="A37" s="1"/>
      <c r="B37" s="1"/>
      <c r="C37" s="1"/>
      <c r="D37" s="1"/>
      <c r="E37" s="1"/>
      <c r="F37" s="1"/>
      <c r="G37" s="1"/>
      <c r="H37" s="1"/>
      <c r="I37" s="1"/>
      <c r="J37" s="1"/>
      <c r="K37" s="341"/>
      <c r="L37" s="341"/>
      <c r="M37" s="341"/>
      <c r="N37" s="341"/>
      <c r="O37" s="341"/>
      <c r="P37" s="341"/>
      <c r="Q37" s="341"/>
      <c r="R37" s="22"/>
      <c r="S37" s="1"/>
      <c r="T37" s="1"/>
      <c r="U37" s="1"/>
      <c r="V37" s="1"/>
      <c r="W37" s="1"/>
      <c r="X37" s="1"/>
      <c r="Y37" s="1"/>
      <c r="Z37" s="1"/>
      <c r="AA37" s="1"/>
      <c r="AB37" s="1"/>
      <c r="AC37" s="1"/>
      <c r="AD37" s="1"/>
      <c r="AE37" s="1"/>
      <c r="AF37" s="1"/>
      <c r="AG37" s="1"/>
      <c r="AH37" s="1"/>
      <c r="AI37" s="1"/>
      <c r="AJ37" s="1"/>
      <c r="AK37" s="1"/>
      <c r="AL37" s="1"/>
      <c r="AM37" s="1"/>
      <c r="AN37" s="1"/>
      <c r="AO37" s="1"/>
      <c r="AP37" s="1"/>
      <c r="AQ37" s="1"/>
      <c r="AR37" s="1"/>
    </row>
    <row r="38" spans="1:44">
      <c r="A38" s="1"/>
      <c r="B38" s="1"/>
      <c r="C38" s="1"/>
      <c r="D38" s="1"/>
      <c r="E38" s="1"/>
      <c r="F38" s="1"/>
      <c r="G38" s="1"/>
      <c r="H38" s="1"/>
      <c r="I38" s="1"/>
      <c r="J38" s="1"/>
      <c r="K38" s="341"/>
      <c r="L38" s="341"/>
      <c r="M38" s="341"/>
      <c r="N38" s="341"/>
      <c r="O38" s="341"/>
      <c r="P38" s="341"/>
      <c r="Q38" s="341"/>
      <c r="R38" s="22"/>
      <c r="S38" s="1"/>
      <c r="T38" s="1"/>
      <c r="U38" s="1"/>
      <c r="V38" s="1"/>
      <c r="W38" s="1"/>
      <c r="X38" s="1"/>
      <c r="Y38" s="1"/>
      <c r="Z38" s="1"/>
      <c r="AA38" s="1"/>
      <c r="AB38" s="1"/>
      <c r="AC38" s="1"/>
      <c r="AD38" s="1"/>
      <c r="AE38" s="1"/>
      <c r="AF38" s="1"/>
      <c r="AG38" s="1"/>
      <c r="AH38" s="1"/>
      <c r="AI38" s="1"/>
      <c r="AJ38" s="1"/>
      <c r="AK38" s="1"/>
      <c r="AL38" s="1"/>
      <c r="AM38" s="1"/>
      <c r="AN38" s="1"/>
      <c r="AO38" s="1"/>
      <c r="AP38" s="1"/>
      <c r="AQ38" s="1"/>
      <c r="AR38" s="1"/>
    </row>
    <row r="39" spans="1:44">
      <c r="A39" s="1"/>
      <c r="B39" s="1"/>
      <c r="C39" s="1"/>
      <c r="D39" s="1"/>
      <c r="E39" s="1"/>
      <c r="F39" s="1"/>
      <c r="G39" s="1"/>
      <c r="H39" s="1"/>
      <c r="I39" s="1"/>
      <c r="J39" s="1"/>
      <c r="K39" s="341"/>
      <c r="L39" s="341"/>
      <c r="M39" s="341"/>
      <c r="N39" s="341"/>
      <c r="O39" s="341"/>
      <c r="P39" s="341"/>
      <c r="Q39" s="341"/>
      <c r="R39" s="22"/>
      <c r="S39" s="1"/>
      <c r="T39" s="1"/>
      <c r="U39" s="1"/>
      <c r="V39" s="1"/>
      <c r="W39" s="1"/>
      <c r="X39" s="1"/>
      <c r="Y39" s="1"/>
      <c r="Z39" s="1"/>
      <c r="AA39" s="1"/>
      <c r="AB39" s="1"/>
      <c r="AC39" s="1"/>
      <c r="AD39" s="1"/>
      <c r="AE39" s="1"/>
      <c r="AF39" s="1"/>
      <c r="AG39" s="1"/>
      <c r="AH39" s="1"/>
      <c r="AI39" s="1"/>
      <c r="AJ39" s="1"/>
      <c r="AK39" s="1"/>
      <c r="AL39" s="1"/>
      <c r="AM39" s="1"/>
      <c r="AN39" s="1"/>
      <c r="AO39" s="1"/>
      <c r="AP39" s="1"/>
      <c r="AQ39" s="1"/>
      <c r="AR39" s="1"/>
    </row>
    <row r="40" spans="1:44">
      <c r="A40" s="1"/>
      <c r="B40" s="1"/>
      <c r="C40" s="1"/>
      <c r="D40" s="1"/>
      <c r="E40" s="1"/>
      <c r="F40" s="1"/>
      <c r="G40" s="1"/>
      <c r="H40" s="1"/>
      <c r="I40" s="1"/>
      <c r="J40" s="1"/>
      <c r="K40" s="341"/>
      <c r="L40" s="341"/>
      <c r="M40" s="341"/>
      <c r="N40" s="341"/>
      <c r="O40" s="341"/>
      <c r="P40" s="341"/>
      <c r="Q40" s="341"/>
      <c r="R40" s="22"/>
      <c r="S40" s="1"/>
      <c r="T40" s="1"/>
      <c r="U40" s="1"/>
      <c r="V40" s="1"/>
      <c r="W40" s="1"/>
      <c r="X40" s="1"/>
      <c r="Y40" s="1"/>
      <c r="Z40" s="1"/>
      <c r="AA40" s="1"/>
      <c r="AB40" s="1"/>
      <c r="AC40" s="1"/>
      <c r="AD40" s="1"/>
      <c r="AE40" s="1"/>
      <c r="AF40" s="1"/>
      <c r="AG40" s="1"/>
      <c r="AH40" s="1"/>
      <c r="AI40" s="1"/>
      <c r="AJ40" s="1"/>
      <c r="AK40" s="1"/>
      <c r="AL40" s="1"/>
      <c r="AM40" s="1"/>
      <c r="AN40" s="1"/>
      <c r="AO40" s="1"/>
      <c r="AP40" s="1"/>
      <c r="AQ40" s="1"/>
      <c r="AR40" s="1"/>
    </row>
    <row r="41" spans="1:44">
      <c r="A41" s="1"/>
      <c r="B41" s="1"/>
      <c r="C41" s="1"/>
      <c r="D41" s="1"/>
      <c r="E41" s="1"/>
      <c r="F41" s="1"/>
      <c r="G41" s="1"/>
      <c r="H41" s="1"/>
      <c r="I41" s="1"/>
      <c r="J41" s="1"/>
      <c r="K41" s="341"/>
      <c r="L41" s="341"/>
      <c r="M41" s="341"/>
      <c r="N41" s="341"/>
      <c r="O41" s="341"/>
      <c r="P41" s="341"/>
      <c r="Q41" s="341"/>
      <c r="R41" s="22"/>
      <c r="S41" s="1"/>
      <c r="T41" s="1"/>
      <c r="U41" s="1"/>
      <c r="V41" s="1"/>
      <c r="W41" s="1"/>
      <c r="X41" s="1"/>
      <c r="Y41" s="1"/>
      <c r="Z41" s="1"/>
      <c r="AA41" s="1"/>
      <c r="AB41" s="1"/>
      <c r="AC41" s="1"/>
      <c r="AD41" s="1"/>
      <c r="AE41" s="1"/>
      <c r="AF41" s="1"/>
      <c r="AG41" s="1"/>
      <c r="AH41" s="1"/>
      <c r="AI41" s="1"/>
      <c r="AJ41" s="1"/>
      <c r="AK41" s="1"/>
      <c r="AL41" s="1"/>
      <c r="AM41" s="1"/>
      <c r="AN41" s="1"/>
      <c r="AO41" s="1"/>
      <c r="AP41" s="1"/>
      <c r="AQ41" s="1"/>
      <c r="AR41" s="1"/>
    </row>
    <row r="42" spans="1:44">
      <c r="A42" s="1"/>
      <c r="B42" s="1"/>
      <c r="C42" s="1"/>
      <c r="D42" s="1"/>
      <c r="E42" s="1"/>
      <c r="F42" s="1"/>
      <c r="G42" s="1"/>
      <c r="H42" s="1"/>
      <c r="I42" s="1"/>
      <c r="J42" s="1"/>
      <c r="K42" s="341"/>
      <c r="L42" s="341"/>
      <c r="M42" s="341"/>
      <c r="N42" s="341"/>
      <c r="O42" s="341"/>
      <c r="P42" s="341"/>
      <c r="Q42" s="341"/>
      <c r="R42" s="22"/>
      <c r="S42" s="1"/>
      <c r="T42" s="1"/>
      <c r="U42" s="1"/>
      <c r="V42" s="1"/>
      <c r="W42" s="1"/>
      <c r="X42" s="1"/>
      <c r="Y42" s="1"/>
      <c r="Z42" s="1"/>
      <c r="AA42" s="1"/>
      <c r="AB42" s="1"/>
      <c r="AC42" s="1"/>
      <c r="AD42" s="1"/>
      <c r="AE42" s="1"/>
      <c r="AF42" s="1"/>
      <c r="AG42" s="1"/>
      <c r="AH42" s="1"/>
      <c r="AI42" s="1"/>
      <c r="AJ42" s="1"/>
      <c r="AK42" s="1"/>
      <c r="AL42" s="1"/>
      <c r="AM42" s="1"/>
      <c r="AN42" s="1"/>
      <c r="AO42" s="1"/>
      <c r="AP42" s="1"/>
      <c r="AQ42" s="1"/>
      <c r="AR42" s="1"/>
    </row>
    <row r="43" spans="1:44">
      <c r="A43" s="1"/>
      <c r="B43" s="1"/>
      <c r="C43" s="1"/>
      <c r="D43" s="1"/>
      <c r="E43" s="1"/>
      <c r="F43" s="1"/>
      <c r="G43" s="1"/>
      <c r="H43" s="1"/>
      <c r="I43" s="1"/>
      <c r="J43" s="1"/>
      <c r="K43" s="341"/>
      <c r="L43" s="341"/>
      <c r="M43" s="341"/>
      <c r="N43" s="341"/>
      <c r="O43" s="341"/>
      <c r="P43" s="341"/>
      <c r="Q43" s="341"/>
      <c r="R43" s="22"/>
      <c r="S43" s="1"/>
      <c r="T43" s="1"/>
      <c r="U43" s="1"/>
      <c r="V43" s="1"/>
      <c r="W43" s="1"/>
      <c r="X43" s="1"/>
      <c r="Y43" s="1"/>
      <c r="Z43" s="1"/>
      <c r="AA43" s="1"/>
      <c r="AB43" s="1"/>
      <c r="AC43" s="1"/>
      <c r="AD43" s="1"/>
      <c r="AE43" s="1"/>
      <c r="AF43" s="1"/>
      <c r="AG43" s="1"/>
      <c r="AH43" s="1"/>
      <c r="AI43" s="1"/>
      <c r="AJ43" s="1"/>
      <c r="AK43" s="1"/>
      <c r="AL43" s="1"/>
      <c r="AM43" s="1"/>
      <c r="AN43" s="1"/>
      <c r="AO43" s="1"/>
      <c r="AP43" s="1"/>
      <c r="AQ43" s="1"/>
      <c r="AR43" s="1"/>
    </row>
    <row r="44" spans="1:44">
      <c r="A44" s="1"/>
      <c r="B44" s="1"/>
      <c r="C44" s="1"/>
      <c r="D44" s="1"/>
      <c r="E44" s="1"/>
      <c r="F44" s="1"/>
      <c r="G44" s="1"/>
      <c r="H44" s="1"/>
      <c r="I44" s="1"/>
      <c r="J44" s="1"/>
      <c r="K44" s="341"/>
      <c r="L44" s="341"/>
      <c r="M44" s="341"/>
      <c r="N44" s="341"/>
      <c r="O44" s="341"/>
      <c r="P44" s="341"/>
      <c r="Q44" s="341"/>
      <c r="R44" s="22"/>
      <c r="S44" s="1"/>
      <c r="T44" s="1"/>
      <c r="U44" s="1"/>
      <c r="V44" s="1"/>
      <c r="W44" s="1"/>
      <c r="X44" s="1"/>
      <c r="Y44" s="1"/>
      <c r="Z44" s="1"/>
      <c r="AA44" s="1"/>
      <c r="AB44" s="1"/>
      <c r="AC44" s="1"/>
      <c r="AD44" s="1"/>
      <c r="AE44" s="1"/>
      <c r="AF44" s="1"/>
      <c r="AG44" s="1"/>
      <c r="AH44" s="1"/>
      <c r="AI44" s="1"/>
      <c r="AJ44" s="1"/>
      <c r="AK44" s="1"/>
      <c r="AL44" s="1"/>
      <c r="AM44" s="1"/>
      <c r="AN44" s="1"/>
      <c r="AO44" s="1"/>
      <c r="AP44" s="1"/>
      <c r="AQ44" s="1"/>
      <c r="AR44" s="1"/>
    </row>
    <row r="45" spans="1:44">
      <c r="A45" s="1"/>
      <c r="B45" s="1"/>
      <c r="C45" s="1"/>
      <c r="D45" s="1"/>
      <c r="E45" s="1"/>
      <c r="F45" s="1"/>
      <c r="G45" s="1"/>
      <c r="H45" s="1"/>
      <c r="I45" s="1"/>
      <c r="J45" s="1"/>
      <c r="K45" s="341"/>
      <c r="L45" s="341"/>
      <c r="M45" s="341"/>
      <c r="N45" s="341"/>
      <c r="O45" s="341"/>
      <c r="P45" s="341"/>
      <c r="Q45" s="341"/>
      <c r="R45" s="22"/>
      <c r="S45" s="1"/>
      <c r="T45" s="1"/>
      <c r="U45" s="1"/>
      <c r="V45" s="1"/>
      <c r="W45" s="1"/>
      <c r="X45" s="1"/>
      <c r="Y45" s="1"/>
      <c r="Z45" s="1"/>
      <c r="AA45" s="1"/>
      <c r="AB45" s="1"/>
      <c r="AC45" s="1"/>
      <c r="AD45" s="1"/>
      <c r="AE45" s="1"/>
      <c r="AF45" s="1"/>
      <c r="AG45" s="1"/>
      <c r="AH45" s="1"/>
      <c r="AI45" s="1"/>
      <c r="AJ45" s="1"/>
      <c r="AK45" s="1"/>
      <c r="AL45" s="1"/>
      <c r="AM45" s="1"/>
      <c r="AN45" s="1"/>
      <c r="AO45" s="1"/>
      <c r="AP45" s="1"/>
      <c r="AQ45" s="1"/>
      <c r="AR45" s="1"/>
    </row>
    <row r="46" spans="1:44">
      <c r="A46" s="1"/>
      <c r="B46" s="1"/>
      <c r="C46" s="1"/>
      <c r="D46" s="1"/>
      <c r="E46" s="1"/>
      <c r="F46" s="1"/>
      <c r="G46" s="1"/>
      <c r="H46" s="1"/>
      <c r="I46" s="1"/>
      <c r="J46" s="1"/>
      <c r="K46" s="341"/>
      <c r="L46" s="341"/>
      <c r="M46" s="341"/>
      <c r="N46" s="341"/>
      <c r="O46" s="341"/>
      <c r="P46" s="341"/>
      <c r="Q46" s="341"/>
      <c r="R46" s="22"/>
      <c r="S46" s="1"/>
      <c r="T46" s="1"/>
      <c r="U46" s="1"/>
      <c r="V46" s="1"/>
      <c r="W46" s="1"/>
      <c r="X46" s="1"/>
      <c r="Y46" s="1"/>
      <c r="Z46" s="1"/>
      <c r="AA46" s="1"/>
      <c r="AB46" s="1"/>
      <c r="AC46" s="1"/>
      <c r="AD46" s="1"/>
      <c r="AE46" s="1"/>
      <c r="AF46" s="1"/>
      <c r="AG46" s="1"/>
      <c r="AH46" s="1"/>
      <c r="AI46" s="1"/>
      <c r="AJ46" s="1"/>
      <c r="AK46" s="1"/>
      <c r="AL46" s="1"/>
      <c r="AM46" s="1"/>
      <c r="AN46" s="1"/>
      <c r="AO46" s="1"/>
      <c r="AP46" s="1"/>
      <c r="AQ46" s="1"/>
      <c r="AR46" s="1"/>
    </row>
    <row r="47" spans="1:44">
      <c r="A47" s="1"/>
      <c r="B47" s="1"/>
      <c r="C47" s="1"/>
      <c r="D47" s="1"/>
      <c r="E47" s="1"/>
      <c r="F47" s="1"/>
      <c r="G47" s="1"/>
      <c r="H47" s="1"/>
      <c r="I47" s="1"/>
      <c r="J47" s="1"/>
      <c r="K47" s="341"/>
      <c r="L47" s="341"/>
      <c r="M47" s="341"/>
      <c r="N47" s="341"/>
      <c r="O47" s="341"/>
      <c r="P47" s="341"/>
      <c r="Q47" s="341"/>
      <c r="R47" s="22"/>
      <c r="S47" s="1"/>
      <c r="T47" s="1"/>
      <c r="U47" s="1"/>
      <c r="V47" s="1"/>
      <c r="W47" s="1"/>
      <c r="X47" s="1"/>
      <c r="Y47" s="1"/>
      <c r="Z47" s="1"/>
      <c r="AA47" s="1"/>
      <c r="AB47" s="1"/>
      <c r="AC47" s="1"/>
      <c r="AD47" s="1"/>
      <c r="AE47" s="1"/>
      <c r="AF47" s="1"/>
      <c r="AG47" s="1"/>
      <c r="AH47" s="1"/>
      <c r="AI47" s="1"/>
      <c r="AJ47" s="1"/>
      <c r="AK47" s="1"/>
      <c r="AL47" s="1"/>
      <c r="AM47" s="1"/>
      <c r="AN47" s="1"/>
      <c r="AO47" s="1"/>
      <c r="AP47" s="1"/>
      <c r="AQ47" s="1"/>
      <c r="AR47" s="1"/>
    </row>
    <row r="48" spans="1:44">
      <c r="A48" s="1"/>
      <c r="B48" s="1"/>
      <c r="C48" s="1"/>
      <c r="D48" s="1"/>
      <c r="E48" s="1"/>
      <c r="F48" s="1"/>
      <c r="G48" s="1"/>
      <c r="H48" s="1"/>
      <c r="I48" s="1"/>
      <c r="J48" s="1"/>
      <c r="K48" s="341"/>
      <c r="L48" s="341"/>
      <c r="M48" s="341"/>
      <c r="N48" s="341"/>
      <c r="O48" s="341"/>
      <c r="P48" s="341"/>
      <c r="Q48" s="341"/>
      <c r="R48" s="22"/>
      <c r="S48" s="1"/>
      <c r="T48" s="1"/>
      <c r="U48" s="1"/>
      <c r="V48" s="1"/>
      <c r="W48" s="1"/>
      <c r="X48" s="1"/>
      <c r="Y48" s="1"/>
      <c r="Z48" s="1"/>
      <c r="AA48" s="1"/>
      <c r="AB48" s="1"/>
      <c r="AC48" s="1"/>
      <c r="AD48" s="1"/>
      <c r="AE48" s="1"/>
      <c r="AF48" s="1"/>
      <c r="AG48" s="1"/>
      <c r="AH48" s="1"/>
      <c r="AI48" s="1"/>
      <c r="AJ48" s="1"/>
      <c r="AK48" s="1"/>
      <c r="AL48" s="1"/>
      <c r="AM48" s="1"/>
      <c r="AN48" s="1"/>
      <c r="AO48" s="1"/>
      <c r="AP48" s="1"/>
      <c r="AQ48" s="1"/>
      <c r="AR48" s="1"/>
    </row>
    <row r="49" spans="1:44">
      <c r="A49" s="1"/>
      <c r="B49" s="1"/>
      <c r="C49" s="1"/>
      <c r="D49" s="1"/>
      <c r="E49" s="1"/>
      <c r="F49" s="1"/>
      <c r="G49" s="1"/>
      <c r="H49" s="1"/>
      <c r="I49" s="1"/>
      <c r="J49" s="1"/>
      <c r="K49" s="341"/>
      <c r="L49" s="341"/>
      <c r="M49" s="341"/>
      <c r="N49" s="341"/>
      <c r="O49" s="341"/>
      <c r="P49" s="341"/>
      <c r="Q49" s="341"/>
      <c r="R49" s="22"/>
      <c r="S49" s="1"/>
      <c r="T49" s="1"/>
      <c r="U49" s="1"/>
      <c r="V49" s="1"/>
      <c r="W49" s="1"/>
      <c r="X49" s="1"/>
      <c r="Y49" s="1"/>
      <c r="Z49" s="1"/>
      <c r="AA49" s="1"/>
      <c r="AB49" s="1"/>
      <c r="AC49" s="1"/>
      <c r="AD49" s="1"/>
      <c r="AE49" s="1"/>
      <c r="AF49" s="1"/>
      <c r="AG49" s="1"/>
      <c r="AH49" s="1"/>
      <c r="AI49" s="1"/>
      <c r="AJ49" s="1"/>
      <c r="AK49" s="1"/>
      <c r="AL49" s="1"/>
      <c r="AM49" s="1"/>
      <c r="AN49" s="1"/>
      <c r="AO49" s="1"/>
      <c r="AP49" s="1"/>
      <c r="AQ49" s="1"/>
      <c r="AR49" s="1"/>
    </row>
    <row r="50" spans="1:44">
      <c r="A50" s="1"/>
      <c r="B50" s="1"/>
      <c r="C50" s="1"/>
      <c r="D50" s="1"/>
      <c r="E50" s="1"/>
      <c r="F50" s="1"/>
      <c r="G50" s="1"/>
      <c r="H50" s="1"/>
      <c r="I50" s="1"/>
      <c r="J50" s="1"/>
      <c r="K50" s="341"/>
      <c r="L50" s="341"/>
      <c r="M50" s="341"/>
      <c r="N50" s="341"/>
      <c r="O50" s="341"/>
      <c r="P50" s="341"/>
      <c r="Q50" s="341"/>
      <c r="R50" s="22"/>
      <c r="S50" s="1"/>
      <c r="T50" s="1"/>
      <c r="U50" s="1"/>
      <c r="V50" s="1"/>
      <c r="W50" s="1"/>
      <c r="X50" s="1"/>
      <c r="Y50" s="1"/>
      <c r="Z50" s="1"/>
      <c r="AA50" s="1"/>
      <c r="AB50" s="1"/>
      <c r="AC50" s="1"/>
      <c r="AD50" s="1"/>
      <c r="AE50" s="1"/>
      <c r="AF50" s="1"/>
      <c r="AG50" s="1"/>
      <c r="AH50" s="1"/>
      <c r="AI50" s="1"/>
      <c r="AJ50" s="1"/>
      <c r="AK50" s="1"/>
      <c r="AL50" s="1"/>
      <c r="AM50" s="1"/>
      <c r="AN50" s="1"/>
      <c r="AO50" s="1"/>
      <c r="AP50" s="1"/>
      <c r="AQ50" s="1"/>
      <c r="AR50" s="1"/>
    </row>
    <row r="51" spans="1:44" hidden="1"/>
    <row r="52" spans="1:44" hidden="1"/>
    <row r="53" spans="1:44" hidden="1"/>
    <row r="54" spans="1:44" hidden="1"/>
    <row r="55" spans="1:44" hidden="1"/>
    <row r="56" spans="1:44" hidden="1"/>
    <row r="57" spans="1:44" hidden="1"/>
    <row r="58" spans="1:44" hidden="1"/>
    <row r="59" spans="1:44" hidden="1"/>
    <row r="60" spans="1:44" hidden="1"/>
    <row r="61" spans="1:44" hidden="1"/>
    <row r="62" spans="1:44" hidden="1"/>
    <row r="63" spans="1:44" hidden="1"/>
    <row r="64" spans="1:44" hidden="1"/>
  </sheetData>
  <sheetProtection sheet="1" objects="1" scenarios="1"/>
  <mergeCells count="7">
    <mergeCell ref="H2:K2"/>
    <mergeCell ref="D13:F13"/>
    <mergeCell ref="B3:J3"/>
    <mergeCell ref="F8:I10"/>
    <mergeCell ref="D10:D11"/>
    <mergeCell ref="I6:J6"/>
    <mergeCell ref="C5:D5"/>
  </mergeCells>
  <phoneticPr fontId="14" type="noConversion"/>
  <dataValidations count="2">
    <dataValidation type="list" allowBlank="1" showInputMessage="1" showErrorMessage="1" sqref="J9">
      <formula1>Q10:Q15</formula1>
    </dataValidation>
    <dataValidation type="list" allowBlank="1" showInputMessage="1" showErrorMessage="1" sqref="F8:I10">
      <formula1>$N$8:$N$11</formula1>
    </dataValidation>
  </dataValidations>
  <pageMargins left="0.75" right="0.75" top="1" bottom="1" header="0.5" footer="0.5"/>
  <pageSetup scale="77" orientation="portrait" r:id="rId1"/>
  <headerFooter alignWithMargins="0"/>
  <ignoredErrors>
    <ignoredError sqref="C6 C8" numberStoredAsText="1"/>
  </ignoredErrors>
</worksheet>
</file>

<file path=xl/worksheets/sheet8.xml><?xml version="1.0" encoding="utf-8"?>
<worksheet xmlns="http://schemas.openxmlformats.org/spreadsheetml/2006/main" xmlns:r="http://schemas.openxmlformats.org/officeDocument/2006/relationships">
  <sheetPr codeName="Sheet7"/>
  <dimension ref="A1:DX815"/>
  <sheetViews>
    <sheetView zoomScaleNormal="100" workbookViewId="0">
      <selection activeCell="F20" sqref="F20"/>
    </sheetView>
  </sheetViews>
  <sheetFormatPr defaultColWidth="0" defaultRowHeight="15" zeroHeight="1"/>
  <cols>
    <col min="1" max="1" width="1.28515625" style="468" customWidth="1"/>
    <col min="2" max="2" width="1.85546875" style="468" customWidth="1"/>
    <col min="3" max="3" width="49.85546875" style="468" customWidth="1"/>
    <col min="4" max="4" width="14.7109375" style="468" customWidth="1"/>
    <col min="5" max="5" width="6.28515625" style="468" customWidth="1"/>
    <col min="6" max="6" width="14.7109375" style="468" customWidth="1"/>
    <col min="7" max="7" width="4.140625" style="468" customWidth="1"/>
    <col min="8" max="8" width="14.7109375" style="468" customWidth="1"/>
    <col min="9" max="9" width="4.42578125" style="468" customWidth="1"/>
    <col min="10" max="10" width="8.5703125" style="468" customWidth="1"/>
    <col min="11" max="11" width="0.140625" style="468" customWidth="1"/>
    <col min="12" max="12" width="4.42578125" style="468" customWidth="1"/>
    <col min="13" max="26" width="9.140625" style="468" customWidth="1"/>
    <col min="27" max="128" width="0" style="468" hidden="1" customWidth="1"/>
    <col min="129" max="16384" width="9.140625" style="468" hidden="1"/>
  </cols>
  <sheetData>
    <row r="1" spans="1:26" ht="6.75" customHeight="1" thickBot="1">
      <c r="A1" s="628"/>
      <c r="B1" s="10"/>
      <c r="C1" s="10"/>
      <c r="D1" s="10"/>
      <c r="E1" s="10"/>
      <c r="F1" s="10"/>
      <c r="G1" s="10"/>
      <c r="H1" s="10"/>
      <c r="I1" s="10"/>
      <c r="J1" s="10"/>
      <c r="K1" s="10"/>
      <c r="L1" s="10"/>
      <c r="M1" s="10"/>
      <c r="N1" s="10"/>
      <c r="O1" s="10"/>
      <c r="P1" s="10"/>
      <c r="Q1" s="10"/>
      <c r="R1" s="10"/>
      <c r="S1" s="10"/>
      <c r="T1" s="10"/>
      <c r="U1" s="10"/>
      <c r="V1" s="10"/>
      <c r="W1" s="10"/>
      <c r="X1" s="10"/>
      <c r="Y1" s="10"/>
      <c r="Z1" s="10"/>
    </row>
    <row r="2" spans="1:26" ht="42" customHeight="1" thickTop="1" thickBot="1">
      <c r="A2" s="10"/>
      <c r="B2" s="210"/>
      <c r="C2" s="211" t="s">
        <v>95</v>
      </c>
      <c r="D2" s="212"/>
      <c r="E2" s="213"/>
      <c r="F2" s="1101" t="str">
        <f>IF(Welcome!E20="", "", Welcome!E20)</f>
        <v/>
      </c>
      <c r="G2" s="1102"/>
      <c r="H2" s="1102"/>
      <c r="I2" s="1102"/>
      <c r="J2" s="1102"/>
      <c r="K2" s="213"/>
      <c r="L2" s="214"/>
      <c r="M2" s="10"/>
      <c r="N2" s="10"/>
      <c r="O2" s="10"/>
      <c r="P2" s="10"/>
      <c r="Q2" s="10"/>
      <c r="R2" s="10"/>
      <c r="S2" s="10"/>
      <c r="T2" s="10"/>
      <c r="U2" s="10"/>
      <c r="V2" s="10"/>
      <c r="W2" s="10"/>
      <c r="X2" s="10"/>
      <c r="Y2" s="10"/>
      <c r="Z2" s="10"/>
    </row>
    <row r="3" spans="1:26" ht="68.25" customHeight="1" thickTop="1">
      <c r="A3" s="10"/>
      <c r="B3" s="62"/>
      <c r="C3" s="1187" t="s">
        <v>288</v>
      </c>
      <c r="D3" s="1188"/>
      <c r="E3" s="1188"/>
      <c r="F3" s="1188"/>
      <c r="G3" s="1188"/>
      <c r="H3" s="1188"/>
      <c r="I3" s="1188"/>
      <c r="J3" s="1188"/>
      <c r="K3" s="1188"/>
      <c r="L3" s="82"/>
      <c r="M3" s="10"/>
      <c r="N3" s="10"/>
      <c r="O3" s="10"/>
      <c r="P3" s="10"/>
      <c r="Q3" s="10"/>
      <c r="R3" s="10"/>
      <c r="S3" s="10"/>
      <c r="T3" s="10"/>
      <c r="U3" s="10"/>
      <c r="V3" s="10"/>
      <c r="W3" s="10"/>
      <c r="X3" s="10"/>
      <c r="Y3" s="10"/>
      <c r="Z3" s="10"/>
    </row>
    <row r="4" spans="1:26" ht="6.75" customHeight="1">
      <c r="A4" s="10"/>
      <c r="B4" s="62"/>
      <c r="C4" s="91"/>
      <c r="D4" s="91"/>
      <c r="E4" s="91"/>
      <c r="F4" s="91"/>
      <c r="G4" s="91"/>
      <c r="H4" s="91"/>
      <c r="I4" s="91"/>
      <c r="J4" s="91"/>
      <c r="K4" s="7"/>
      <c r="L4" s="82"/>
      <c r="M4" s="10"/>
      <c r="N4" s="10"/>
      <c r="O4" s="10"/>
      <c r="P4" s="10"/>
      <c r="Q4" s="10"/>
      <c r="R4" s="10"/>
      <c r="S4" s="10"/>
      <c r="T4" s="10"/>
      <c r="U4" s="10"/>
      <c r="V4" s="10"/>
      <c r="W4" s="10"/>
      <c r="X4" s="10"/>
      <c r="Y4" s="10"/>
      <c r="Z4" s="10"/>
    </row>
    <row r="5" spans="1:26" ht="9.75" customHeight="1" thickBot="1">
      <c r="A5" s="10"/>
      <c r="B5" s="62"/>
      <c r="C5" s="7"/>
      <c r="D5" s="7"/>
      <c r="E5" s="7"/>
      <c r="F5" s="7"/>
      <c r="G5" s="7"/>
      <c r="H5" s="7"/>
      <c r="I5" s="7"/>
      <c r="J5" s="7"/>
      <c r="K5" s="7"/>
      <c r="L5" s="82"/>
      <c r="M5" s="10"/>
      <c r="N5" s="10"/>
      <c r="O5" s="10"/>
      <c r="P5" s="10"/>
      <c r="Q5" s="10"/>
      <c r="R5" s="10"/>
      <c r="S5" s="10"/>
      <c r="T5" s="10"/>
      <c r="U5" s="10"/>
      <c r="V5" s="10"/>
      <c r="W5" s="10"/>
      <c r="X5" s="10"/>
      <c r="Y5" s="10"/>
      <c r="Z5" s="10"/>
    </row>
    <row r="6" spans="1:26" ht="32.25" customHeight="1" thickBot="1">
      <c r="A6" s="10"/>
      <c r="B6" s="62"/>
      <c r="C6" s="1179" t="s">
        <v>56</v>
      </c>
      <c r="D6" s="1189"/>
      <c r="E6" s="1189"/>
      <c r="F6" s="7"/>
      <c r="G6" s="7"/>
      <c r="H6" s="500"/>
      <c r="I6" s="115" t="s">
        <v>5</v>
      </c>
      <c r="J6" s="7"/>
      <c r="K6" s="7"/>
      <c r="L6" s="82"/>
      <c r="M6" s="10"/>
      <c r="N6" s="10"/>
      <c r="O6" s="10"/>
      <c r="P6" s="10"/>
      <c r="Q6" s="10"/>
      <c r="R6" s="10"/>
      <c r="S6" s="10"/>
      <c r="T6" s="10"/>
      <c r="U6" s="10"/>
      <c r="V6" s="10"/>
      <c r="W6" s="10"/>
      <c r="X6" s="10"/>
      <c r="Y6" s="10"/>
      <c r="Z6" s="10"/>
    </row>
    <row r="7" spans="1:26" ht="17.25" customHeight="1">
      <c r="A7" s="10"/>
      <c r="B7" s="62"/>
      <c r="C7" s="92"/>
      <c r="D7" s="93"/>
      <c r="E7" s="93"/>
      <c r="F7" s="91"/>
      <c r="G7" s="94"/>
      <c r="H7" s="95"/>
      <c r="I7" s="91"/>
      <c r="J7" s="91"/>
      <c r="K7" s="7"/>
      <c r="L7" s="82"/>
      <c r="M7" s="10"/>
      <c r="N7" s="10"/>
      <c r="O7" s="10"/>
      <c r="P7" s="10"/>
      <c r="Q7" s="10"/>
      <c r="R7" s="10"/>
      <c r="S7" s="10"/>
      <c r="T7" s="10"/>
      <c r="U7" s="10"/>
      <c r="V7" s="10"/>
      <c r="W7" s="10"/>
      <c r="X7" s="10"/>
      <c r="Y7" s="10"/>
      <c r="Z7" s="10"/>
    </row>
    <row r="8" spans="1:26" ht="10.5" customHeight="1" thickBot="1">
      <c r="A8" s="10"/>
      <c r="B8" s="62"/>
      <c r="C8" s="8"/>
      <c r="D8" s="24"/>
      <c r="E8" s="24"/>
      <c r="F8" s="7"/>
      <c r="G8" s="25"/>
      <c r="H8" s="7"/>
      <c r="I8" s="7"/>
      <c r="J8" s="7"/>
      <c r="K8" s="7"/>
      <c r="L8" s="82"/>
      <c r="M8" s="10"/>
      <c r="N8" s="10"/>
      <c r="O8" s="10"/>
      <c r="P8" s="10"/>
      <c r="Q8" s="10"/>
      <c r="R8" s="10"/>
      <c r="S8" s="10"/>
      <c r="T8" s="10"/>
      <c r="U8" s="10"/>
      <c r="V8" s="10"/>
      <c r="W8" s="10"/>
      <c r="X8" s="10"/>
      <c r="Y8" s="10"/>
      <c r="Z8" s="10"/>
    </row>
    <row r="9" spans="1:26" ht="40.5" customHeight="1" thickBot="1">
      <c r="A9" s="10"/>
      <c r="B9" s="62"/>
      <c r="C9" s="1187" t="s">
        <v>57</v>
      </c>
      <c r="D9" s="1181"/>
      <c r="E9" s="1181"/>
      <c r="F9" s="1181"/>
      <c r="G9" s="28"/>
      <c r="H9" s="500"/>
      <c r="I9" s="115" t="s">
        <v>5</v>
      </c>
      <c r="J9" s="7"/>
      <c r="K9" s="7"/>
      <c r="L9" s="82"/>
      <c r="M9" s="10"/>
      <c r="N9" s="10"/>
      <c r="O9" s="10"/>
      <c r="P9" s="10"/>
      <c r="Q9" s="10"/>
      <c r="R9" s="10"/>
      <c r="S9" s="10"/>
      <c r="T9" s="10"/>
      <c r="U9" s="10"/>
      <c r="V9" s="10"/>
      <c r="W9" s="10"/>
      <c r="X9" s="10"/>
      <c r="Y9" s="10"/>
      <c r="Z9" s="10"/>
    </row>
    <row r="10" spans="1:26" ht="9" customHeight="1" thickBot="1">
      <c r="A10" s="10"/>
      <c r="B10" s="62"/>
      <c r="C10" s="8"/>
      <c r="D10" s="7"/>
      <c r="E10" s="7"/>
      <c r="F10" s="7"/>
      <c r="G10" s="25"/>
      <c r="H10" s="7"/>
      <c r="I10" s="7"/>
      <c r="J10" s="7"/>
      <c r="K10" s="7"/>
      <c r="L10" s="82"/>
      <c r="M10" s="10"/>
      <c r="N10" s="10"/>
      <c r="O10" s="10"/>
      <c r="P10" s="10"/>
      <c r="Q10" s="10"/>
      <c r="R10" s="10"/>
      <c r="S10" s="10"/>
      <c r="T10" s="10"/>
      <c r="U10" s="10"/>
      <c r="V10" s="10"/>
      <c r="W10" s="10"/>
      <c r="X10" s="10"/>
      <c r="Y10" s="10"/>
      <c r="Z10" s="10"/>
    </row>
    <row r="11" spans="1:26" ht="36.75" customHeight="1" thickBot="1">
      <c r="A11" s="10"/>
      <c r="B11" s="62"/>
      <c r="C11" s="1182" t="s">
        <v>70</v>
      </c>
      <c r="D11" s="1183"/>
      <c r="E11" s="1183"/>
      <c r="F11" s="1184"/>
      <c r="G11" s="9"/>
      <c r="H11" s="501" t="str">
        <f>IF(OR(H6="",H9=""),"",H9-H6)</f>
        <v/>
      </c>
      <c r="I11" s="115" t="s">
        <v>5</v>
      </c>
      <c r="J11" s="7"/>
      <c r="K11" s="7"/>
      <c r="L11" s="82"/>
      <c r="M11" s="10"/>
      <c r="N11" s="10"/>
      <c r="O11" s="10"/>
      <c r="P11" s="10"/>
      <c r="Q11" s="10"/>
      <c r="R11" s="10"/>
      <c r="S11" s="10"/>
      <c r="T11" s="10"/>
      <c r="U11" s="10"/>
      <c r="V11" s="10"/>
      <c r="W11" s="10"/>
      <c r="X11" s="10"/>
      <c r="Y11" s="10"/>
      <c r="Z11" s="10"/>
    </row>
    <row r="12" spans="1:26" ht="15.75" customHeight="1">
      <c r="A12" s="10"/>
      <c r="B12" s="62"/>
      <c r="C12" s="96"/>
      <c r="D12" s="97"/>
      <c r="E12" s="97"/>
      <c r="F12" s="98"/>
      <c r="G12" s="91"/>
      <c r="H12" s="100"/>
      <c r="I12" s="99"/>
      <c r="J12" s="91"/>
      <c r="K12" s="7"/>
      <c r="L12" s="82"/>
      <c r="M12" s="10"/>
      <c r="N12" s="10"/>
      <c r="O12" s="10"/>
      <c r="P12" s="10"/>
      <c r="Q12" s="10"/>
      <c r="R12" s="10"/>
      <c r="S12" s="10"/>
      <c r="T12" s="10"/>
      <c r="U12" s="10"/>
      <c r="V12" s="10"/>
      <c r="W12" s="10"/>
      <c r="X12" s="10"/>
      <c r="Y12" s="10"/>
      <c r="Z12" s="10"/>
    </row>
    <row r="13" spans="1:26" ht="12" customHeight="1" thickBot="1">
      <c r="A13" s="10"/>
      <c r="B13" s="62"/>
      <c r="C13" s="8"/>
      <c r="D13" s="24"/>
      <c r="E13" s="24"/>
      <c r="F13" s="7"/>
      <c r="G13" s="20"/>
      <c r="H13" s="7"/>
      <c r="I13" s="7"/>
      <c r="J13" s="7"/>
      <c r="K13" s="7"/>
      <c r="L13" s="82"/>
      <c r="M13" s="10"/>
      <c r="N13" s="10"/>
      <c r="O13" s="10"/>
      <c r="P13" s="10"/>
      <c r="Q13" s="10"/>
      <c r="R13" s="10"/>
      <c r="S13" s="10"/>
      <c r="T13" s="10"/>
      <c r="U13" s="10"/>
      <c r="V13" s="10"/>
      <c r="W13" s="10"/>
      <c r="X13" s="10"/>
      <c r="Y13" s="10"/>
      <c r="Z13" s="10"/>
    </row>
    <row r="14" spans="1:26" ht="30.75" thickBot="1">
      <c r="A14" s="10"/>
      <c r="B14" s="62"/>
      <c r="C14" s="1179" t="s">
        <v>69</v>
      </c>
      <c r="D14" s="1180"/>
      <c r="E14" s="1181"/>
      <c r="F14" s="189" t="s">
        <v>325</v>
      </c>
      <c r="G14" s="7"/>
      <c r="H14" s="497" t="s">
        <v>326</v>
      </c>
      <c r="I14" s="7"/>
      <c r="J14" s="7"/>
      <c r="K14" s="7"/>
      <c r="L14" s="82"/>
      <c r="M14" s="10"/>
      <c r="N14" s="10"/>
      <c r="O14" s="10"/>
      <c r="P14" s="10"/>
      <c r="Q14" s="10"/>
      <c r="R14" s="10"/>
      <c r="S14" s="10"/>
      <c r="T14" s="10"/>
      <c r="U14" s="10"/>
      <c r="V14" s="10"/>
      <c r="W14" s="10"/>
      <c r="X14" s="10"/>
      <c r="Y14" s="10"/>
      <c r="Z14" s="10"/>
    </row>
    <row r="15" spans="1:26" ht="30" customHeight="1" thickBot="1">
      <c r="A15" s="10"/>
      <c r="B15" s="62"/>
      <c r="C15" s="1180"/>
      <c r="D15" s="1180"/>
      <c r="E15" s="1181"/>
      <c r="F15" s="602"/>
      <c r="G15" s="7"/>
      <c r="H15" s="603"/>
      <c r="I15" s="7"/>
      <c r="J15" s="7"/>
      <c r="K15" s="7"/>
      <c r="L15" s="82"/>
      <c r="M15" s="10"/>
      <c r="N15" s="10"/>
      <c r="O15" s="10"/>
      <c r="P15" s="10"/>
      <c r="Q15" s="10"/>
      <c r="R15" s="10"/>
      <c r="S15" s="10"/>
      <c r="T15" s="10"/>
      <c r="U15" s="10"/>
      <c r="V15" s="10"/>
      <c r="W15" s="10"/>
      <c r="X15" s="10"/>
      <c r="Y15" s="10"/>
      <c r="Z15" s="10"/>
    </row>
    <row r="16" spans="1:26" ht="18.75" customHeight="1">
      <c r="A16" s="10"/>
      <c r="B16" s="62"/>
      <c r="C16" s="84"/>
      <c r="D16" s="84"/>
      <c r="E16" s="24"/>
      <c r="F16" s="26"/>
      <c r="G16" s="7"/>
      <c r="H16" s="107"/>
      <c r="I16" s="7"/>
      <c r="J16" s="7"/>
      <c r="K16" s="7"/>
      <c r="L16" s="82"/>
      <c r="M16" s="10"/>
      <c r="N16" s="10"/>
      <c r="O16" s="10"/>
      <c r="P16" s="10"/>
      <c r="Q16" s="10"/>
      <c r="R16" s="10"/>
      <c r="S16" s="10"/>
      <c r="T16" s="10"/>
      <c r="U16" s="10"/>
      <c r="V16" s="10"/>
      <c r="W16" s="10"/>
      <c r="X16" s="10"/>
      <c r="Y16" s="10"/>
      <c r="Z16" s="10"/>
    </row>
    <row r="17" spans="1:26" ht="18.75" customHeight="1">
      <c r="A17" s="10"/>
      <c r="B17" s="62"/>
      <c r="C17" s="154" t="s">
        <v>71</v>
      </c>
      <c r="D17" s="108"/>
      <c r="E17" s="85"/>
      <c r="F17" s="109"/>
      <c r="G17" s="106"/>
      <c r="H17" s="110"/>
      <c r="I17" s="106"/>
      <c r="J17" s="106"/>
      <c r="K17" s="7"/>
      <c r="L17" s="82"/>
      <c r="M17" s="10"/>
      <c r="N17" s="10"/>
      <c r="O17" s="10"/>
      <c r="P17" s="10"/>
      <c r="Q17" s="10"/>
      <c r="R17" s="10"/>
      <c r="S17" s="10"/>
      <c r="T17" s="10"/>
      <c r="U17" s="10"/>
      <c r="V17" s="10"/>
      <c r="W17" s="10"/>
      <c r="X17" s="10"/>
      <c r="Y17" s="10"/>
      <c r="Z17" s="10"/>
    </row>
    <row r="18" spans="1:26" ht="9.75" customHeight="1" thickBot="1">
      <c r="A18" s="10"/>
      <c r="B18" s="62"/>
      <c r="C18" s="116"/>
      <c r="D18" s="84"/>
      <c r="E18" s="24"/>
      <c r="F18" s="26"/>
      <c r="G18" s="7"/>
      <c r="H18" s="107"/>
      <c r="I18" s="7"/>
      <c r="J18" s="7"/>
      <c r="K18" s="7"/>
      <c r="L18" s="82"/>
      <c r="M18" s="10"/>
      <c r="N18" s="10"/>
      <c r="O18" s="10"/>
      <c r="P18" s="10"/>
      <c r="Q18" s="10"/>
      <c r="R18" s="10"/>
      <c r="S18" s="10"/>
      <c r="T18" s="10"/>
      <c r="U18" s="10"/>
      <c r="V18" s="10"/>
      <c r="W18" s="10"/>
      <c r="X18" s="10"/>
      <c r="Y18" s="10"/>
      <c r="Z18" s="10"/>
    </row>
    <row r="19" spans="1:26" ht="49.5" customHeight="1" thickTop="1" thickBot="1">
      <c r="A19" s="10"/>
      <c r="B19" s="62"/>
      <c r="C19" s="7"/>
      <c r="D19" s="1177" t="s">
        <v>64</v>
      </c>
      <c r="E19" s="1178"/>
      <c r="F19" s="264" t="s">
        <v>107</v>
      </c>
      <c r="G19" s="63"/>
      <c r="H19" s="264" t="s">
        <v>108</v>
      </c>
      <c r="I19" s="101"/>
      <c r="J19" s="7"/>
      <c r="K19" s="7"/>
      <c r="L19" s="82"/>
      <c r="M19" s="10"/>
      <c r="N19" s="10"/>
      <c r="O19" s="10"/>
      <c r="P19" s="10"/>
      <c r="Q19" s="10"/>
      <c r="R19" s="10"/>
      <c r="S19" s="10"/>
      <c r="T19" s="10"/>
      <c r="U19" s="10"/>
      <c r="V19" s="10"/>
      <c r="W19" s="10"/>
      <c r="X19" s="10"/>
      <c r="Y19" s="10"/>
      <c r="Z19" s="10"/>
    </row>
    <row r="20" spans="1:26" ht="40.5" customHeight="1" thickTop="1" thickBot="1">
      <c r="A20" s="10"/>
      <c r="B20" s="62"/>
      <c r="C20" s="116"/>
      <c r="D20" s="1185" t="s">
        <v>325</v>
      </c>
      <c r="E20" s="1186"/>
      <c r="F20" s="865" t="str">
        <f>IF(OR(F15="", H11=""),"",(F15*H11)*'Methodology Notes'!L50)</f>
        <v/>
      </c>
      <c r="G20" s="457"/>
      <c r="H20" s="866" t="str">
        <f>IF(F20="","",F20*36)</f>
        <v/>
      </c>
      <c r="I20" s="118"/>
      <c r="J20" s="7"/>
      <c r="K20" s="7"/>
      <c r="L20" s="82"/>
      <c r="M20" s="10"/>
      <c r="N20" s="10"/>
      <c r="O20" s="10"/>
      <c r="P20" s="10"/>
      <c r="Q20" s="10"/>
      <c r="R20" s="10"/>
      <c r="S20" s="10"/>
      <c r="T20" s="10"/>
      <c r="U20" s="10"/>
      <c r="V20" s="10"/>
      <c r="W20" s="10"/>
      <c r="X20" s="10"/>
      <c r="Y20" s="10"/>
      <c r="Z20" s="10"/>
    </row>
    <row r="21" spans="1:26" ht="12.75" customHeight="1" thickTop="1" thickBot="1">
      <c r="A21" s="10"/>
      <c r="B21" s="62"/>
      <c r="C21" s="116"/>
      <c r="D21" s="111"/>
      <c r="E21" s="24"/>
      <c r="F21" s="458"/>
      <c r="G21" s="449"/>
      <c r="H21" s="458"/>
      <c r="I21" s="82"/>
      <c r="J21" s="7"/>
      <c r="K21" s="7"/>
      <c r="L21" s="82"/>
      <c r="M21" s="10"/>
      <c r="N21" s="10"/>
      <c r="O21" s="10"/>
      <c r="P21" s="10"/>
      <c r="Q21" s="10"/>
      <c r="R21" s="10"/>
      <c r="S21" s="10"/>
      <c r="T21" s="10"/>
      <c r="U21" s="10"/>
      <c r="V21" s="10"/>
      <c r="W21" s="10"/>
      <c r="X21" s="10"/>
      <c r="Y21" s="10"/>
      <c r="Z21" s="10"/>
    </row>
    <row r="22" spans="1:26" ht="40.5" customHeight="1" thickTop="1" thickBot="1">
      <c r="A22" s="10"/>
      <c r="B22" s="62"/>
      <c r="C22" s="116"/>
      <c r="D22" s="1173" t="s">
        <v>326</v>
      </c>
      <c r="E22" s="1174"/>
      <c r="F22" s="867" t="str">
        <f>IF(OR(H15="", H11=""),"",(H15*H11)*'Methodology Notes'!L50)</f>
        <v/>
      </c>
      <c r="G22" s="449"/>
      <c r="H22" s="868" t="str">
        <f>IF(F22="","",F22*36)</f>
        <v/>
      </c>
      <c r="I22" s="118"/>
      <c r="J22" s="7"/>
      <c r="K22" s="7"/>
      <c r="L22" s="82"/>
      <c r="M22" s="10"/>
      <c r="N22" s="10"/>
      <c r="O22" s="10"/>
      <c r="P22" s="10"/>
      <c r="Q22" s="10"/>
      <c r="R22" s="10"/>
      <c r="S22" s="10"/>
      <c r="T22" s="10"/>
      <c r="U22" s="10"/>
      <c r="V22" s="10"/>
      <c r="W22" s="10"/>
      <c r="X22" s="10"/>
      <c r="Y22" s="10"/>
      <c r="Z22" s="10"/>
    </row>
    <row r="23" spans="1:26" ht="12" customHeight="1" thickTop="1" thickBot="1">
      <c r="A23" s="10"/>
      <c r="B23" s="62"/>
      <c r="C23" s="116"/>
      <c r="D23" s="111"/>
      <c r="E23" s="24"/>
      <c r="F23" s="458"/>
      <c r="G23" s="449"/>
      <c r="H23" s="458"/>
      <c r="I23" s="82"/>
      <c r="J23" s="7"/>
      <c r="K23" s="7"/>
      <c r="L23" s="82"/>
      <c r="M23" s="10"/>
      <c r="N23" s="10"/>
      <c r="O23" s="10"/>
      <c r="P23" s="10"/>
      <c r="Q23" s="10"/>
      <c r="R23" s="10"/>
      <c r="S23" s="10"/>
      <c r="T23" s="10"/>
      <c r="U23" s="10"/>
      <c r="V23" s="10"/>
      <c r="W23" s="10"/>
      <c r="X23" s="10"/>
      <c r="Y23" s="10"/>
      <c r="Z23" s="10"/>
    </row>
    <row r="24" spans="1:26" ht="42" customHeight="1" thickTop="1" thickBot="1">
      <c r="A24" s="10"/>
      <c r="B24" s="62"/>
      <c r="C24" s="116"/>
      <c r="D24" s="1175" t="s">
        <v>72</v>
      </c>
      <c r="E24" s="1176"/>
      <c r="F24" s="869" t="str">
        <f>IF(OR(F20="", F22=""),"",F20-F22)</f>
        <v/>
      </c>
      <c r="G24" s="449"/>
      <c r="H24" s="869" t="str">
        <f>IF(OR(H20="", H22=""),"",H20-H22)</f>
        <v/>
      </c>
      <c r="I24" s="118"/>
      <c r="J24" s="7"/>
      <c r="K24" s="7"/>
      <c r="L24" s="82"/>
      <c r="M24" s="10"/>
      <c r="N24" s="10"/>
      <c r="O24" s="10"/>
      <c r="P24" s="10"/>
      <c r="Q24" s="10"/>
      <c r="R24" s="10"/>
      <c r="S24" s="10"/>
      <c r="T24" s="10"/>
      <c r="U24" s="10"/>
      <c r="V24" s="10"/>
      <c r="W24" s="10"/>
      <c r="X24" s="10"/>
      <c r="Y24" s="10"/>
      <c r="Z24" s="10"/>
    </row>
    <row r="25" spans="1:26" ht="18.75" customHeight="1" thickTop="1" thickBot="1">
      <c r="A25" s="10"/>
      <c r="B25" s="62"/>
      <c r="C25" s="116"/>
      <c r="D25" s="112"/>
      <c r="E25" s="113"/>
      <c r="F25" s="102"/>
      <c r="G25" s="114"/>
      <c r="H25" s="104"/>
      <c r="I25" s="105"/>
      <c r="J25" s="7"/>
      <c r="K25" s="7"/>
      <c r="L25" s="82"/>
      <c r="M25" s="10"/>
      <c r="N25" s="10"/>
      <c r="O25" s="10"/>
      <c r="P25" s="10"/>
      <c r="Q25" s="10"/>
      <c r="R25" s="10"/>
      <c r="S25" s="10"/>
      <c r="T25" s="10"/>
      <c r="U25" s="10"/>
      <c r="V25" s="10"/>
      <c r="W25" s="10"/>
      <c r="X25" s="10"/>
      <c r="Y25" s="10"/>
      <c r="Z25" s="10"/>
    </row>
    <row r="26" spans="1:26" ht="18.75" customHeight="1" thickTop="1">
      <c r="A26" s="10"/>
      <c r="B26" s="62"/>
      <c r="C26" s="84"/>
      <c r="D26" s="84"/>
      <c r="E26" s="24"/>
      <c r="F26" s="26"/>
      <c r="G26" s="7"/>
      <c r="H26" s="107"/>
      <c r="I26" s="7"/>
      <c r="J26" s="7"/>
      <c r="K26" s="7"/>
      <c r="L26" s="82"/>
      <c r="M26" s="10"/>
      <c r="N26" s="10"/>
      <c r="O26" s="10"/>
      <c r="P26" s="10"/>
      <c r="Q26" s="10"/>
      <c r="R26" s="10"/>
      <c r="S26" s="10"/>
      <c r="T26" s="10"/>
      <c r="U26" s="10"/>
      <c r="V26" s="10"/>
      <c r="W26" s="10"/>
      <c r="X26" s="10"/>
      <c r="Y26" s="10"/>
      <c r="Z26" s="10"/>
    </row>
    <row r="27" spans="1:26" ht="15.75" thickBot="1">
      <c r="A27" s="10"/>
      <c r="B27" s="117"/>
      <c r="C27" s="114"/>
      <c r="D27" s="114"/>
      <c r="E27" s="114"/>
      <c r="F27" s="103"/>
      <c r="G27" s="114"/>
      <c r="H27" s="114"/>
      <c r="I27" s="114"/>
      <c r="J27" s="114"/>
      <c r="K27" s="114"/>
      <c r="L27" s="105"/>
      <c r="M27" s="10"/>
      <c r="N27" s="10"/>
      <c r="O27" s="10"/>
      <c r="P27" s="10"/>
      <c r="Q27" s="10"/>
      <c r="R27" s="10"/>
      <c r="S27" s="10"/>
      <c r="T27" s="10"/>
      <c r="U27" s="10"/>
      <c r="V27" s="10"/>
      <c r="W27" s="10"/>
      <c r="X27" s="10"/>
      <c r="Y27" s="10"/>
      <c r="Z27" s="10"/>
    </row>
    <row r="28" spans="1:26" ht="15.75" thickTop="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c r="A29" s="10"/>
      <c r="B29" s="338" t="s">
        <v>313</v>
      </c>
      <c r="C29" s="338" t="s">
        <v>313</v>
      </c>
      <c r="D29" s="10"/>
      <c r="E29" s="10"/>
      <c r="F29" s="10"/>
      <c r="G29" s="10"/>
      <c r="H29" s="10"/>
      <c r="I29" s="10"/>
      <c r="J29" s="10"/>
      <c r="K29" s="10"/>
      <c r="L29" s="10"/>
      <c r="M29" s="10"/>
      <c r="N29" s="10"/>
      <c r="O29" s="10"/>
      <c r="P29" s="10"/>
      <c r="Q29" s="10"/>
      <c r="R29" s="10"/>
      <c r="S29" s="10"/>
      <c r="T29" s="10"/>
      <c r="U29" s="10"/>
      <c r="V29" s="10"/>
      <c r="W29" s="10"/>
      <c r="X29" s="10"/>
      <c r="Y29" s="10"/>
      <c r="Z29" s="10"/>
    </row>
    <row r="30" spans="1:26">
      <c r="A30" s="10"/>
      <c r="B30" s="338" t="s">
        <v>312</v>
      </c>
      <c r="C30" s="338" t="s">
        <v>312</v>
      </c>
      <c r="D30" s="10"/>
      <c r="E30" s="10"/>
      <c r="F30" s="10"/>
      <c r="G30" s="10"/>
      <c r="H30" s="10"/>
      <c r="I30" s="10"/>
      <c r="J30" s="10"/>
      <c r="K30" s="10"/>
      <c r="L30" s="10"/>
      <c r="M30" s="10"/>
      <c r="N30" s="10"/>
      <c r="O30" s="10"/>
      <c r="P30" s="10"/>
      <c r="Q30" s="10"/>
      <c r="R30" s="10"/>
      <c r="S30" s="10"/>
      <c r="T30" s="10"/>
      <c r="U30" s="10"/>
      <c r="V30" s="10"/>
      <c r="W30" s="10"/>
      <c r="X30" s="10"/>
      <c r="Y30" s="10"/>
      <c r="Z30" s="10"/>
    </row>
    <row r="31" spans="1:26">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idden="1"/>
    <row r="52" spans="1:26" hidden="1"/>
    <row r="53" spans="1:26" hidden="1"/>
    <row r="54" spans="1:26" hidden="1"/>
    <row r="55" spans="1:26" hidden="1"/>
    <row r="56" spans="1:26" hidden="1"/>
    <row r="57" spans="1:26" hidden="1"/>
    <row r="58" spans="1:26" hidden="1"/>
    <row r="59" spans="1:26" hidden="1"/>
    <row r="60" spans="1:26" hidden="1"/>
    <row r="61" spans="1:26" hidden="1"/>
    <row r="62" spans="1:26" hidden="1"/>
    <row r="63" spans="1:26" hidden="1"/>
    <row r="64" spans="1:26"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sheetData>
  <sheetProtection sheet="1" objects="1" scenarios="1"/>
  <mergeCells count="10">
    <mergeCell ref="D22:E22"/>
    <mergeCell ref="D24:E24"/>
    <mergeCell ref="D19:E19"/>
    <mergeCell ref="F2:J2"/>
    <mergeCell ref="C14:E15"/>
    <mergeCell ref="C11:F11"/>
    <mergeCell ref="D20:E20"/>
    <mergeCell ref="C3:K3"/>
    <mergeCell ref="C6:E6"/>
    <mergeCell ref="C9:F9"/>
  </mergeCells>
  <phoneticPr fontId="14" type="noConversion"/>
  <pageMargins left="0.34" right="0.33" top="0.6" bottom="0.55000000000000004" header="0.5" footer="0.5"/>
  <pageSetup scale="7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sheetPr codeName="Sheet8">
    <pageSetUpPr fitToPage="1"/>
  </sheetPr>
  <dimension ref="A1:DX50"/>
  <sheetViews>
    <sheetView zoomScaleNormal="100" workbookViewId="0">
      <selection activeCell="O9" sqref="O9:O10"/>
    </sheetView>
  </sheetViews>
  <sheetFormatPr defaultColWidth="0" defaultRowHeight="15" zeroHeight="1"/>
  <cols>
    <col min="1" max="1" width="1.28515625" style="468" customWidth="1"/>
    <col min="2" max="2" width="2" style="468" customWidth="1"/>
    <col min="3" max="3" width="2.28515625" style="468" customWidth="1"/>
    <col min="4" max="4" width="14.7109375" style="468" customWidth="1"/>
    <col min="5" max="5" width="28" style="468" customWidth="1"/>
    <col min="6" max="6" width="10.140625" style="468" customWidth="1"/>
    <col min="7" max="7" width="0.5703125" style="468" customWidth="1"/>
    <col min="8" max="8" width="9.28515625" style="468" customWidth="1"/>
    <col min="9" max="9" width="1.140625" style="468" customWidth="1"/>
    <col min="10" max="10" width="8" style="468" customWidth="1"/>
    <col min="11" max="11" width="1.7109375" style="468" customWidth="1"/>
    <col min="12" max="12" width="9.140625" style="468" customWidth="1"/>
    <col min="13" max="13" width="2.140625" style="468" customWidth="1"/>
    <col min="14" max="14" width="11.7109375" style="468" customWidth="1"/>
    <col min="15" max="15" width="9.7109375" style="468" customWidth="1"/>
    <col min="16" max="16" width="0.7109375" style="468" customWidth="1"/>
    <col min="17" max="17" width="9.7109375" style="468" customWidth="1"/>
    <col min="18" max="18" width="1.5703125" style="468" customWidth="1"/>
    <col min="19" max="19" width="4.42578125" style="468" customWidth="1"/>
    <col min="20" max="20" width="9.140625" style="468" customWidth="1"/>
    <col min="21" max="21" width="11.42578125" style="468" customWidth="1"/>
    <col min="22" max="22" width="12.140625" style="468" bestFit="1" customWidth="1"/>
    <col min="23" max="23" width="13.140625" style="468" hidden="1" customWidth="1"/>
    <col min="24" max="25" width="9.140625" style="468" hidden="1" customWidth="1"/>
    <col min="26" max="34" width="9.140625" style="468" customWidth="1"/>
    <col min="35" max="128" width="0" style="468" hidden="1" customWidth="1"/>
    <col min="129" max="16384" width="9.140625" style="468" hidden="1"/>
  </cols>
  <sheetData>
    <row r="1" spans="1:34" ht="6.75" customHeight="1" thickBot="1">
      <c r="A1" s="628"/>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42" customHeight="1" thickTop="1" thickBot="1">
      <c r="A2" s="10"/>
      <c r="B2" s="215" t="s">
        <v>96</v>
      </c>
      <c r="C2" s="213"/>
      <c r="D2" s="213"/>
      <c r="E2" s="213"/>
      <c r="F2" s="213"/>
      <c r="G2" s="213"/>
      <c r="H2" s="213"/>
      <c r="I2" s="1199"/>
      <c r="J2" s="1200"/>
      <c r="K2" s="1200"/>
      <c r="L2" s="1200"/>
      <c r="M2" s="1200"/>
      <c r="N2" s="1101" t="str">
        <f>IF(Welcome!E20="", "", Welcome!E20)</f>
        <v/>
      </c>
      <c r="O2" s="1102"/>
      <c r="P2" s="1102"/>
      <c r="Q2" s="1102"/>
      <c r="R2" s="1102"/>
      <c r="S2" s="214"/>
      <c r="T2" s="10"/>
      <c r="U2" s="10"/>
      <c r="V2" s="10"/>
      <c r="W2" s="10"/>
      <c r="X2" s="10"/>
      <c r="Y2" s="10"/>
      <c r="Z2" s="10"/>
      <c r="AA2" s="10"/>
      <c r="AB2" s="10"/>
      <c r="AC2" s="10"/>
      <c r="AD2" s="10"/>
      <c r="AE2" s="10"/>
      <c r="AF2" s="10"/>
      <c r="AG2" s="10"/>
      <c r="AH2" s="10"/>
    </row>
    <row r="3" spans="1:34" ht="11.25" customHeight="1" thickTop="1">
      <c r="A3" s="10"/>
      <c r="B3" s="62"/>
      <c r="C3" s="7"/>
      <c r="D3" s="7"/>
      <c r="E3" s="7"/>
      <c r="F3" s="7"/>
      <c r="G3" s="7"/>
      <c r="H3" s="7"/>
      <c r="I3" s="7"/>
      <c r="J3" s="7"/>
      <c r="K3" s="7"/>
      <c r="L3" s="7"/>
      <c r="M3" s="7"/>
      <c r="N3" s="7"/>
      <c r="O3" s="7"/>
      <c r="P3" s="7"/>
      <c r="Q3" s="7"/>
      <c r="R3" s="7"/>
      <c r="S3" s="82"/>
      <c r="T3" s="10"/>
      <c r="U3" s="10"/>
      <c r="V3" s="10"/>
      <c r="W3" s="10"/>
      <c r="X3" s="10"/>
      <c r="Y3" s="10"/>
      <c r="Z3" s="10"/>
      <c r="AA3" s="10"/>
      <c r="AB3" s="10"/>
      <c r="AC3" s="10"/>
      <c r="AD3" s="10"/>
      <c r="AE3" s="10"/>
      <c r="AF3" s="10"/>
      <c r="AG3" s="10"/>
      <c r="AH3" s="10"/>
    </row>
    <row r="4" spans="1:34" ht="57" customHeight="1">
      <c r="A4" s="10"/>
      <c r="B4" s="62"/>
      <c r="C4" s="947" t="s">
        <v>332</v>
      </c>
      <c r="D4" s="1207"/>
      <c r="E4" s="1207"/>
      <c r="F4" s="1207"/>
      <c r="G4" s="1207"/>
      <c r="H4" s="1207"/>
      <c r="I4" s="1207"/>
      <c r="J4" s="1207"/>
      <c r="K4" s="1207"/>
      <c r="L4" s="1207"/>
      <c r="M4" s="1207"/>
      <c r="N4" s="1207"/>
      <c r="O4" s="1207"/>
      <c r="P4" s="188"/>
      <c r="Q4" s="188"/>
      <c r="R4" s="188"/>
      <c r="S4" s="216"/>
      <c r="T4" s="10"/>
      <c r="U4" s="10"/>
      <c r="V4" s="10"/>
      <c r="W4" s="10"/>
      <c r="X4" s="10"/>
      <c r="Y4" s="10"/>
      <c r="Z4" s="10"/>
      <c r="AA4" s="10"/>
      <c r="AB4" s="10"/>
      <c r="AC4" s="10"/>
      <c r="AD4" s="10"/>
      <c r="AE4" s="10"/>
      <c r="AF4" s="10"/>
      <c r="AG4" s="10"/>
      <c r="AH4" s="10"/>
    </row>
    <row r="5" spans="1:34" ht="27.75" customHeight="1">
      <c r="A5" s="10"/>
      <c r="B5" s="62"/>
      <c r="C5" s="217" t="s">
        <v>85</v>
      </c>
      <c r="D5" s="7"/>
      <c r="E5" s="7"/>
      <c r="F5" s="7"/>
      <c r="G5" s="7"/>
      <c r="H5" s="7"/>
      <c r="I5" s="7"/>
      <c r="J5" s="7"/>
      <c r="K5" s="7"/>
      <c r="L5" s="7"/>
      <c r="M5" s="7"/>
      <c r="N5" s="7"/>
      <c r="O5" s="7"/>
      <c r="P5" s="7"/>
      <c r="Q5" s="7"/>
      <c r="R5" s="7"/>
      <c r="S5" s="82"/>
      <c r="T5" s="10"/>
      <c r="U5" s="10"/>
      <c r="V5" s="10"/>
      <c r="W5" s="10"/>
      <c r="X5" s="10"/>
      <c r="Y5" s="10"/>
      <c r="Z5" s="10"/>
      <c r="AA5" s="10"/>
      <c r="AB5" s="10"/>
      <c r="AC5" s="10"/>
      <c r="AD5" s="10"/>
      <c r="AE5" s="10"/>
      <c r="AF5" s="10"/>
      <c r="AG5" s="10"/>
      <c r="AH5" s="10"/>
    </row>
    <row r="6" spans="1:34" ht="15.75" thickBot="1">
      <c r="A6" s="10"/>
      <c r="B6" s="62"/>
      <c r="C6" s="7"/>
      <c r="D6" s="7"/>
      <c r="E6" s="7"/>
      <c r="F6" s="7"/>
      <c r="G6" s="7"/>
      <c r="H6" s="7"/>
      <c r="I6" s="7"/>
      <c r="J6" s="7"/>
      <c r="K6" s="7"/>
      <c r="L6" s="7"/>
      <c r="M6" s="7"/>
      <c r="N6" s="7"/>
      <c r="O6" s="7"/>
      <c r="P6" s="7"/>
      <c r="Q6" s="7"/>
      <c r="R6" s="7"/>
      <c r="S6" s="82"/>
      <c r="T6" s="10"/>
      <c r="U6" s="10"/>
      <c r="V6" s="10"/>
      <c r="W6" s="10"/>
      <c r="X6" s="10"/>
      <c r="Y6" s="10"/>
      <c r="Z6" s="10"/>
      <c r="AA6" s="10"/>
      <c r="AB6" s="10"/>
      <c r="AC6" s="10"/>
      <c r="AD6" s="10"/>
      <c r="AE6" s="10"/>
      <c r="AF6" s="10"/>
      <c r="AG6" s="10"/>
      <c r="AH6" s="10"/>
    </row>
    <row r="7" spans="1:34" ht="31.5" customHeight="1" thickBot="1">
      <c r="A7" s="10"/>
      <c r="B7" s="62"/>
      <c r="C7" s="78"/>
      <c r="D7" s="204" t="s">
        <v>62</v>
      </c>
      <c r="E7" s="66"/>
      <c r="F7" s="66"/>
      <c r="G7" s="66"/>
      <c r="H7" s="66"/>
      <c r="I7" s="67"/>
      <c r="J7" s="7"/>
      <c r="K7" s="240"/>
      <c r="L7" s="517" t="s">
        <v>63</v>
      </c>
      <c r="M7" s="527"/>
      <c r="N7" s="241"/>
      <c r="O7" s="241"/>
      <c r="P7" s="241"/>
      <c r="Q7" s="241"/>
      <c r="R7" s="235"/>
      <c r="S7" s="82"/>
      <c r="T7" s="10"/>
      <c r="U7" s="10"/>
      <c r="V7" s="10"/>
      <c r="W7" s="10"/>
      <c r="X7" s="10"/>
      <c r="Y7" s="10"/>
      <c r="Z7" s="10"/>
      <c r="AA7" s="10"/>
      <c r="AB7" s="10"/>
      <c r="AC7" s="10"/>
      <c r="AD7" s="10"/>
      <c r="AE7" s="10"/>
      <c r="AF7" s="10"/>
      <c r="AG7" s="10"/>
      <c r="AH7" s="10"/>
    </row>
    <row r="8" spans="1:34" ht="45.75" thickBot="1">
      <c r="A8" s="10"/>
      <c r="B8" s="62"/>
      <c r="C8" s="68"/>
      <c r="D8" s="1217" t="s">
        <v>219</v>
      </c>
      <c r="E8" s="1218"/>
      <c r="F8" s="189" t="s">
        <v>325</v>
      </c>
      <c r="G8" s="191"/>
      <c r="H8" s="190" t="s">
        <v>326</v>
      </c>
      <c r="I8" s="510"/>
      <c r="J8" s="7"/>
      <c r="K8" s="242"/>
      <c r="L8" s="1217" t="s">
        <v>99</v>
      </c>
      <c r="M8" s="1223"/>
      <c r="N8" s="1218"/>
      <c r="O8" s="189" t="s">
        <v>325</v>
      </c>
      <c r="P8" s="59"/>
      <c r="Q8" s="190" t="s">
        <v>326</v>
      </c>
      <c r="R8" s="236"/>
      <c r="S8" s="82"/>
      <c r="T8" s="10"/>
      <c r="U8" s="10"/>
      <c r="V8" s="10"/>
      <c r="W8" s="10"/>
      <c r="X8" s="10" t="s">
        <v>198</v>
      </c>
      <c r="Y8" s="10" t="s">
        <v>199</v>
      </c>
      <c r="Z8" s="10"/>
      <c r="AA8" s="10"/>
      <c r="AB8" s="10"/>
      <c r="AC8" s="10"/>
      <c r="AD8" s="10"/>
      <c r="AE8" s="10"/>
      <c r="AF8" s="10"/>
      <c r="AG8" s="10"/>
      <c r="AH8" s="10"/>
    </row>
    <row r="9" spans="1:34" ht="42.75" customHeight="1" thickBot="1">
      <c r="A9" s="10"/>
      <c r="B9" s="62"/>
      <c r="C9" s="68"/>
      <c r="D9" s="1221" t="s">
        <v>58</v>
      </c>
      <c r="E9" s="1222"/>
      <c r="F9" s="333"/>
      <c r="G9" s="334"/>
      <c r="H9" s="335"/>
      <c r="I9" s="511"/>
      <c r="J9" s="161" t="s">
        <v>76</v>
      </c>
      <c r="K9" s="242"/>
      <c r="L9" s="1225" t="s">
        <v>234</v>
      </c>
      <c r="M9" s="1226"/>
      <c r="N9" s="1227"/>
      <c r="O9" s="1203" t="str">
        <f>IF(OR(F9="", F10=""), "", INDEX('Methodology Notes'!$E$40:$E$42, MATCH('Classroom Paper'!F10,'Methodology Notes'!$D$40:$D$42,0))*F9)</f>
        <v/>
      </c>
      <c r="P9" s="59"/>
      <c r="Q9" s="1205" t="str">
        <f>IF(OR(H9="", H10=""),"", INDEX('Methodology Notes'!$E$40:$E$42, MATCH('Classroom Paper'!H10,'Methodology Notes'!$D$40:$D$42,0))*H9)</f>
        <v/>
      </c>
      <c r="R9" s="236"/>
      <c r="S9" s="82"/>
      <c r="T9" s="10"/>
      <c r="U9" s="10"/>
      <c r="V9" s="10"/>
      <c r="W9" s="10" t="s">
        <v>196</v>
      </c>
      <c r="X9" s="10">
        <f>INDEX('Methodology Notes'!$F$40:$F$42,MATCH('Classroom Paper'!F10,RecycledPaper,0))</f>
        <v>3.9990000000000001</v>
      </c>
      <c r="Y9" s="10">
        <f>INDEX('Methodology Notes'!$F$40:$F$42,MATCH('Classroom Paper'!H10,RecycledPaper,0))</f>
        <v>3.9990000000000001</v>
      </c>
      <c r="Z9" s="10"/>
      <c r="AA9" s="10"/>
      <c r="AB9" s="10"/>
      <c r="AC9" s="10"/>
      <c r="AD9" s="10"/>
      <c r="AE9" s="10"/>
      <c r="AF9" s="10"/>
      <c r="AG9" s="10"/>
      <c r="AH9" s="10"/>
    </row>
    <row r="10" spans="1:34" ht="38.25" customHeight="1" thickBot="1">
      <c r="A10" s="10"/>
      <c r="B10" s="62"/>
      <c r="C10" s="68"/>
      <c r="D10" s="1219" t="s">
        <v>83</v>
      </c>
      <c r="E10" s="1220"/>
      <c r="F10" s="604">
        <v>0</v>
      </c>
      <c r="G10" s="605"/>
      <c r="H10" s="606">
        <v>0</v>
      </c>
      <c r="I10" s="512"/>
      <c r="J10" s="161" t="s">
        <v>76</v>
      </c>
      <c r="K10" s="242"/>
      <c r="L10" s="1228"/>
      <c r="M10" s="1229"/>
      <c r="N10" s="1230"/>
      <c r="O10" s="1204"/>
      <c r="P10" s="59"/>
      <c r="Q10" s="1206"/>
      <c r="R10" s="236"/>
      <c r="S10" s="82"/>
      <c r="T10" s="10"/>
      <c r="U10" s="10"/>
      <c r="V10" s="10"/>
      <c r="W10" s="10" t="s">
        <v>197</v>
      </c>
      <c r="X10" s="440">
        <f>X9*F9</f>
        <v>0</v>
      </c>
      <c r="Y10" s="440">
        <f>Y9*H9</f>
        <v>0</v>
      </c>
      <c r="Z10" s="10"/>
      <c r="AA10" s="10"/>
      <c r="AB10" s="10"/>
      <c r="AC10" s="10"/>
      <c r="AD10" s="10"/>
      <c r="AE10" s="10"/>
      <c r="AF10" s="10"/>
      <c r="AG10" s="10"/>
      <c r="AH10" s="10"/>
    </row>
    <row r="11" spans="1:34" ht="12" customHeight="1" thickBot="1">
      <c r="A11" s="10"/>
      <c r="B11" s="62"/>
      <c r="C11" s="513"/>
      <c r="D11" s="514"/>
      <c r="E11" s="514"/>
      <c r="F11" s="165"/>
      <c r="G11" s="165"/>
      <c r="H11" s="165"/>
      <c r="I11" s="166"/>
      <c r="J11" s="186"/>
      <c r="K11" s="528"/>
      <c r="L11" s="529"/>
      <c r="M11" s="529"/>
      <c r="N11" s="529"/>
      <c r="O11" s="529"/>
      <c r="P11" s="529"/>
      <c r="Q11" s="529"/>
      <c r="R11" s="530"/>
      <c r="S11" s="82"/>
      <c r="T11" s="10"/>
      <c r="U11" s="10"/>
      <c r="V11" s="10"/>
      <c r="W11" s="10"/>
      <c r="X11" s="10"/>
      <c r="Y11" s="10"/>
      <c r="Z11" s="10"/>
      <c r="AA11" s="10"/>
      <c r="AB11" s="10"/>
      <c r="AC11" s="10"/>
      <c r="AD11" s="10"/>
      <c r="AE11" s="10"/>
      <c r="AF11" s="10"/>
      <c r="AG11" s="10"/>
      <c r="AH11" s="10"/>
    </row>
    <row r="12" spans="1:34" ht="20.25" customHeight="1">
      <c r="A12" s="10"/>
      <c r="B12" s="62"/>
      <c r="C12" s="7"/>
      <c r="D12" s="33"/>
      <c r="E12" s="33"/>
      <c r="F12" s="7"/>
      <c r="G12" s="7"/>
      <c r="H12" s="7"/>
      <c r="I12" s="7"/>
      <c r="J12" s="161"/>
      <c r="K12" s="7"/>
      <c r="L12" s="7"/>
      <c r="M12" s="7"/>
      <c r="N12" s="7"/>
      <c r="O12" s="7"/>
      <c r="P12" s="7"/>
      <c r="Q12" s="7"/>
      <c r="R12" s="7"/>
      <c r="S12" s="82"/>
      <c r="T12" s="10"/>
      <c r="U12" s="10"/>
      <c r="V12" s="10"/>
      <c r="W12" s="10"/>
      <c r="X12" s="10"/>
      <c r="Y12" s="10"/>
      <c r="Z12" s="10"/>
      <c r="AA12" s="10"/>
      <c r="AB12" s="10"/>
      <c r="AC12" s="10"/>
      <c r="AD12" s="10"/>
      <c r="AE12" s="10"/>
      <c r="AF12" s="10"/>
      <c r="AG12" s="10"/>
      <c r="AH12" s="10"/>
    </row>
    <row r="13" spans="1:34" ht="31.5" customHeight="1" thickBot="1">
      <c r="A13" s="10"/>
      <c r="B13" s="62"/>
      <c r="C13" s="154" t="s">
        <v>86</v>
      </c>
      <c r="D13" s="106"/>
      <c r="E13" s="106"/>
      <c r="F13" s="106"/>
      <c r="G13" s="106"/>
      <c r="H13" s="106"/>
      <c r="I13" s="106"/>
      <c r="J13" s="198"/>
      <c r="K13" s="106"/>
      <c r="L13" s="106"/>
      <c r="M13" s="106"/>
      <c r="N13" s="106"/>
      <c r="O13" s="227" t="s">
        <v>80</v>
      </c>
      <c r="P13" s="157"/>
      <c r="Q13" s="157"/>
      <c r="R13" s="157"/>
      <c r="S13" s="218"/>
      <c r="T13" s="10"/>
      <c r="U13" s="10"/>
      <c r="V13" s="10"/>
      <c r="W13" s="10"/>
      <c r="X13" s="10"/>
      <c r="Y13" s="10"/>
      <c r="Z13" s="10"/>
      <c r="AA13" s="10"/>
      <c r="AB13" s="10"/>
      <c r="AC13" s="10"/>
      <c r="AD13" s="10"/>
      <c r="AE13" s="10"/>
      <c r="AF13" s="10"/>
      <c r="AG13" s="10"/>
      <c r="AH13" s="10"/>
    </row>
    <row r="14" spans="1:34" ht="5.25" customHeight="1" thickTop="1" thickBot="1">
      <c r="A14" s="10"/>
      <c r="B14" s="62"/>
      <c r="C14" s="199"/>
      <c r="D14" s="7"/>
      <c r="E14" s="7"/>
      <c r="F14" s="7"/>
      <c r="G14" s="7"/>
      <c r="H14" s="7"/>
      <c r="I14" s="7"/>
      <c r="J14" s="161"/>
      <c r="K14" s="7"/>
      <c r="L14" s="7"/>
      <c r="M14" s="7"/>
      <c r="N14" s="7"/>
      <c r="O14" s="1208" t="s">
        <v>235</v>
      </c>
      <c r="P14" s="1209"/>
      <c r="Q14" s="1209"/>
      <c r="R14" s="1210"/>
      <c r="S14" s="82"/>
      <c r="T14" s="10"/>
      <c r="U14" s="10"/>
      <c r="V14" s="10"/>
      <c r="W14" s="10"/>
      <c r="X14" s="10"/>
      <c r="Y14" s="10"/>
      <c r="Z14" s="10"/>
      <c r="AA14" s="10"/>
      <c r="AB14" s="10"/>
      <c r="AC14" s="10"/>
      <c r="AD14" s="10"/>
      <c r="AE14" s="10"/>
      <c r="AF14" s="10"/>
      <c r="AG14" s="10"/>
      <c r="AH14" s="10"/>
    </row>
    <row r="15" spans="1:34" ht="48.75" customHeight="1" thickTop="1">
      <c r="A15" s="10"/>
      <c r="B15" s="62"/>
      <c r="C15" s="7"/>
      <c r="D15" s="7"/>
      <c r="E15" s="119" t="s">
        <v>64</v>
      </c>
      <c r="F15" s="1201" t="s">
        <v>126</v>
      </c>
      <c r="G15" s="1201"/>
      <c r="H15" s="1202"/>
      <c r="I15" s="192"/>
      <c r="J15" s="1201" t="s">
        <v>127</v>
      </c>
      <c r="K15" s="1224"/>
      <c r="L15" s="1224"/>
      <c r="M15" s="195"/>
      <c r="N15" s="7"/>
      <c r="O15" s="1211"/>
      <c r="P15" s="1212"/>
      <c r="Q15" s="1212"/>
      <c r="R15" s="1213"/>
      <c r="S15" s="82"/>
      <c r="T15" s="10"/>
      <c r="U15" s="10"/>
      <c r="V15" s="10"/>
      <c r="W15" s="10"/>
      <c r="X15" s="10"/>
      <c r="Y15" s="10"/>
      <c r="Z15" s="10"/>
      <c r="AA15" s="10"/>
      <c r="AB15" s="10"/>
      <c r="AC15" s="10"/>
      <c r="AD15" s="10"/>
      <c r="AE15" s="10"/>
      <c r="AF15" s="10"/>
      <c r="AG15" s="10"/>
      <c r="AH15" s="10"/>
    </row>
    <row r="16" spans="1:34" ht="9" customHeight="1" thickBot="1">
      <c r="A16" s="10"/>
      <c r="B16" s="62"/>
      <c r="C16" s="7"/>
      <c r="D16" s="7"/>
      <c r="E16" s="193"/>
      <c r="F16" s="7"/>
      <c r="G16" s="7"/>
      <c r="H16" s="7"/>
      <c r="I16" s="7"/>
      <c r="J16" s="7"/>
      <c r="K16" s="7"/>
      <c r="L16" s="7"/>
      <c r="M16" s="12"/>
      <c r="N16" s="7"/>
      <c r="O16" s="1214"/>
      <c r="P16" s="1215"/>
      <c r="Q16" s="1215"/>
      <c r="R16" s="1216"/>
      <c r="S16" s="82"/>
      <c r="T16" s="10"/>
      <c r="U16" s="10"/>
      <c r="V16" s="10"/>
      <c r="W16" s="10"/>
      <c r="X16" s="10"/>
      <c r="Y16" s="10"/>
      <c r="Z16" s="10"/>
      <c r="AA16" s="10"/>
      <c r="AB16" s="10"/>
      <c r="AC16" s="10"/>
      <c r="AD16" s="10"/>
      <c r="AE16" s="10"/>
      <c r="AF16" s="10"/>
      <c r="AG16" s="10"/>
      <c r="AH16" s="10"/>
    </row>
    <row r="17" spans="1:34" ht="39" customHeight="1" thickTop="1" thickBot="1">
      <c r="A17" s="10"/>
      <c r="B17" s="62"/>
      <c r="C17" s="7"/>
      <c r="D17" s="7"/>
      <c r="E17" s="16" t="s">
        <v>325</v>
      </c>
      <c r="F17" s="1196" t="str">
        <f>O9</f>
        <v/>
      </c>
      <c r="G17" s="1197"/>
      <c r="H17" s="1198"/>
      <c r="I17" s="459"/>
      <c r="J17" s="1196" t="str">
        <f>IF(F17="","",F17*36)</f>
        <v/>
      </c>
      <c r="K17" s="1197"/>
      <c r="L17" s="1198"/>
      <c r="M17" s="196"/>
      <c r="N17" s="7"/>
      <c r="O17" s="7"/>
      <c r="P17" s="156"/>
      <c r="Q17" s="7"/>
      <c r="R17" s="156"/>
      <c r="S17" s="82"/>
      <c r="T17" s="10"/>
      <c r="U17" s="10"/>
      <c r="V17" s="10"/>
      <c r="W17" s="10"/>
      <c r="X17" s="10"/>
      <c r="Y17" s="10"/>
      <c r="Z17" s="10"/>
      <c r="AA17" s="10"/>
      <c r="AB17" s="10"/>
      <c r="AC17" s="10"/>
      <c r="AD17" s="10"/>
      <c r="AE17" s="10"/>
      <c r="AF17" s="10"/>
      <c r="AG17" s="10"/>
      <c r="AH17" s="10"/>
    </row>
    <row r="18" spans="1:34" ht="9" customHeight="1" thickTop="1" thickBot="1">
      <c r="A18" s="10"/>
      <c r="B18" s="62"/>
      <c r="C18" s="7"/>
      <c r="D18" s="7"/>
      <c r="E18" s="11"/>
      <c r="F18" s="460"/>
      <c r="G18" s="460"/>
      <c r="H18" s="460"/>
      <c r="I18" s="460"/>
      <c r="J18" s="460"/>
      <c r="K18" s="460"/>
      <c r="L18" s="460"/>
      <c r="M18" s="12"/>
      <c r="N18" s="7"/>
      <c r="O18" s="7"/>
      <c r="P18" s="7"/>
      <c r="Q18" s="7"/>
      <c r="R18" s="7"/>
      <c r="S18" s="82"/>
      <c r="T18" s="10"/>
      <c r="U18" s="10"/>
      <c r="V18" s="10"/>
      <c r="W18" s="10"/>
      <c r="X18" s="10"/>
      <c r="Y18" s="10"/>
      <c r="Z18" s="10"/>
      <c r="AA18" s="10"/>
      <c r="AB18" s="10"/>
      <c r="AC18" s="10"/>
      <c r="AD18" s="10"/>
      <c r="AE18" s="10"/>
      <c r="AF18" s="10"/>
      <c r="AG18" s="10"/>
      <c r="AH18" s="10"/>
    </row>
    <row r="19" spans="1:34" ht="35.25" customHeight="1" thickTop="1" thickBot="1">
      <c r="A19" s="10"/>
      <c r="B19" s="62"/>
      <c r="C19" s="7"/>
      <c r="D19" s="7"/>
      <c r="E19" s="230" t="s">
        <v>326</v>
      </c>
      <c r="F19" s="1190" t="str">
        <f>Q9</f>
        <v/>
      </c>
      <c r="G19" s="1191"/>
      <c r="H19" s="1192"/>
      <c r="I19" s="459"/>
      <c r="J19" s="1190" t="str">
        <f>IF(F19="","",F19*36)</f>
        <v/>
      </c>
      <c r="K19" s="1191"/>
      <c r="L19" s="1192"/>
      <c r="M19" s="196"/>
      <c r="N19" s="7"/>
      <c r="O19" s="7"/>
      <c r="P19" s="7"/>
      <c r="Q19" s="7"/>
      <c r="R19" s="7"/>
      <c r="S19" s="82"/>
      <c r="T19" s="10"/>
      <c r="U19" s="10"/>
      <c r="V19" s="10"/>
      <c r="W19" s="10"/>
      <c r="X19" s="10"/>
      <c r="Y19" s="10"/>
      <c r="Z19" s="10"/>
      <c r="AA19" s="10"/>
      <c r="AB19" s="10"/>
      <c r="AC19" s="10"/>
      <c r="AD19" s="10"/>
      <c r="AE19" s="10"/>
      <c r="AF19" s="10"/>
      <c r="AG19" s="10"/>
      <c r="AH19" s="10"/>
    </row>
    <row r="20" spans="1:34" ht="9.75" customHeight="1" thickTop="1" thickBot="1">
      <c r="A20" s="10"/>
      <c r="B20" s="62"/>
      <c r="C20" s="7"/>
      <c r="D20" s="7"/>
      <c r="E20" s="11"/>
      <c r="F20" s="460"/>
      <c r="G20" s="460"/>
      <c r="H20" s="460"/>
      <c r="I20" s="460"/>
      <c r="J20" s="460"/>
      <c r="K20" s="460"/>
      <c r="L20" s="460"/>
      <c r="M20" s="12"/>
      <c r="N20" s="7"/>
      <c r="O20" s="7"/>
      <c r="P20" s="7"/>
      <c r="Q20" s="7"/>
      <c r="R20" s="7"/>
      <c r="S20" s="82"/>
      <c r="T20" s="10"/>
      <c r="U20" s="10"/>
      <c r="V20" s="10"/>
      <c r="W20" s="10"/>
      <c r="X20" s="10"/>
      <c r="Y20" s="10"/>
      <c r="Z20" s="10"/>
      <c r="AA20" s="10"/>
      <c r="AB20" s="10"/>
      <c r="AC20" s="10"/>
      <c r="AD20" s="10"/>
      <c r="AE20" s="10"/>
      <c r="AF20" s="10"/>
      <c r="AG20" s="10"/>
      <c r="AH20" s="10"/>
    </row>
    <row r="21" spans="1:34" ht="39" customHeight="1" thickTop="1" thickBot="1">
      <c r="A21" s="10"/>
      <c r="B21" s="62"/>
      <c r="C21" s="7"/>
      <c r="D21" s="7"/>
      <c r="E21" s="856" t="s">
        <v>84</v>
      </c>
      <c r="F21" s="1193" t="str">
        <f>IF(OR(F17="", F19=""),"",F17-F19)</f>
        <v/>
      </c>
      <c r="G21" s="1194"/>
      <c r="H21" s="1195"/>
      <c r="I21" s="459"/>
      <c r="J21" s="1193" t="str">
        <f>IF(OR(J17="", J19=""),"",J17-J19)</f>
        <v/>
      </c>
      <c r="K21" s="1194"/>
      <c r="L21" s="1195"/>
      <c r="M21" s="196"/>
      <c r="N21" s="7"/>
      <c r="O21" s="7"/>
      <c r="P21" s="7"/>
      <c r="Q21" s="7"/>
      <c r="R21" s="7"/>
      <c r="S21" s="82"/>
      <c r="T21" s="10"/>
      <c r="U21" s="10"/>
      <c r="V21" s="10"/>
      <c r="W21" s="10"/>
      <c r="X21" s="10"/>
      <c r="Y21" s="10"/>
      <c r="Z21" s="10"/>
      <c r="AA21" s="10"/>
      <c r="AB21" s="10"/>
      <c r="AC21" s="10"/>
      <c r="AD21" s="10"/>
      <c r="AE21" s="10"/>
      <c r="AF21" s="10"/>
      <c r="AG21" s="10"/>
      <c r="AH21" s="10"/>
    </row>
    <row r="22" spans="1:34" ht="16.5" thickTop="1" thickBot="1">
      <c r="A22" s="10"/>
      <c r="B22" s="62"/>
      <c r="C22" s="7"/>
      <c r="D22" s="156"/>
      <c r="E22" s="194"/>
      <c r="F22" s="197"/>
      <c r="G22" s="197"/>
      <c r="H22" s="197"/>
      <c r="I22" s="197"/>
      <c r="J22" s="197"/>
      <c r="K22" s="197"/>
      <c r="L22" s="197"/>
      <c r="M22" s="13"/>
      <c r="N22" s="7"/>
      <c r="O22" s="7"/>
      <c r="P22" s="7"/>
      <c r="Q22" s="7"/>
      <c r="R22" s="7"/>
      <c r="S22" s="82"/>
      <c r="T22" s="10"/>
      <c r="U22" s="10"/>
      <c r="V22" s="10"/>
      <c r="W22" s="10"/>
      <c r="X22" s="10"/>
      <c r="Y22" s="10"/>
      <c r="Z22" s="10"/>
      <c r="AA22" s="10"/>
      <c r="AB22" s="10"/>
      <c r="AC22" s="10"/>
      <c r="AD22" s="10"/>
      <c r="AE22" s="10"/>
      <c r="AF22" s="10"/>
      <c r="AG22" s="10"/>
      <c r="AH22" s="10"/>
    </row>
    <row r="23" spans="1:34" ht="15.75" thickTop="1">
      <c r="A23" s="10"/>
      <c r="B23" s="62"/>
      <c r="C23" s="7"/>
      <c r="D23" s="7"/>
      <c r="E23" s="7"/>
      <c r="F23" s="7"/>
      <c r="G23" s="7"/>
      <c r="H23" s="7"/>
      <c r="I23" s="7"/>
      <c r="J23" s="7"/>
      <c r="K23" s="7"/>
      <c r="L23" s="7"/>
      <c r="M23" s="7"/>
      <c r="N23" s="7"/>
      <c r="O23" s="7"/>
      <c r="P23" s="7"/>
      <c r="Q23" s="7"/>
      <c r="R23" s="7"/>
      <c r="S23" s="82"/>
      <c r="T23" s="10"/>
      <c r="U23" s="10"/>
      <c r="V23" s="10"/>
      <c r="W23" s="10"/>
      <c r="X23" s="10"/>
      <c r="Y23" s="10"/>
      <c r="Z23" s="10"/>
      <c r="AA23" s="10"/>
      <c r="AB23" s="10"/>
      <c r="AC23" s="10"/>
      <c r="AD23" s="10"/>
      <c r="AE23" s="10"/>
      <c r="AF23" s="10"/>
      <c r="AG23" s="10"/>
      <c r="AH23" s="10"/>
    </row>
    <row r="24" spans="1:34" ht="15.75" thickBot="1">
      <c r="A24" s="10"/>
      <c r="B24" s="117"/>
      <c r="C24" s="114"/>
      <c r="D24" s="114"/>
      <c r="E24" s="114"/>
      <c r="F24" s="114"/>
      <c r="G24" s="114"/>
      <c r="H24" s="114"/>
      <c r="I24" s="114"/>
      <c r="J24" s="114"/>
      <c r="K24" s="114"/>
      <c r="L24" s="114"/>
      <c r="M24" s="114"/>
      <c r="N24" s="114"/>
      <c r="O24" s="114"/>
      <c r="P24" s="114"/>
      <c r="Q24" s="114"/>
      <c r="R24" s="114"/>
      <c r="S24" s="105"/>
      <c r="T24" s="10"/>
      <c r="U24" s="10"/>
      <c r="V24" s="10"/>
      <c r="W24" s="10"/>
      <c r="X24" s="10"/>
      <c r="Y24" s="10"/>
      <c r="Z24" s="10"/>
      <c r="AA24" s="10"/>
      <c r="AB24" s="10"/>
      <c r="AC24" s="10"/>
      <c r="AD24" s="10"/>
      <c r="AE24" s="10"/>
      <c r="AF24" s="10"/>
      <c r="AG24" s="10"/>
      <c r="AH24" s="10"/>
    </row>
    <row r="25" spans="1:34" ht="15.75" thickTop="1">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row>
    <row r="26" spans="1:34">
      <c r="A26" s="10"/>
      <c r="B26" s="338" t="s">
        <v>313</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row>
    <row r="27" spans="1:34">
      <c r="A27" s="10"/>
      <c r="B27" s="338" t="s">
        <v>312</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row>
    <row r="28" spans="1:34">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row>
    <row r="29" spans="1:34">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row>
    <row r="30" spans="1:34">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row>
    <row r="31" spans="1:34">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row>
    <row r="32" spans="1:34">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row>
    <row r="33" spans="1:34">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row>
    <row r="34" spans="1:34">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row>
    <row r="35" spans="1:34">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row>
    <row r="36" spans="1:34">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row>
    <row r="37" spans="1:34">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row>
    <row r="38" spans="1:34">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row>
    <row r="39" spans="1:34">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row>
    <row r="40" spans="1:34">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row>
    <row r="41" spans="1:34">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row>
    <row r="42" spans="1:34">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row>
    <row r="43" spans="1:34">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row>
    <row r="44" spans="1:34">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row>
    <row r="45" spans="1:34">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row>
    <row r="46" spans="1:34">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row>
    <row r="47" spans="1:34">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row>
    <row r="48" spans="1:34">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row>
    <row r="49" spans="1:34">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row>
    <row r="50" spans="1:34" hidden="1"/>
  </sheetData>
  <sheetProtection sheet="1" objects="1" scenarios="1"/>
  <mergeCells count="19">
    <mergeCell ref="N2:R2"/>
    <mergeCell ref="I2:M2"/>
    <mergeCell ref="F15:H15"/>
    <mergeCell ref="O9:O10"/>
    <mergeCell ref="Q9:Q10"/>
    <mergeCell ref="C4:O4"/>
    <mergeCell ref="O14:R16"/>
    <mergeCell ref="D8:E8"/>
    <mergeCell ref="D10:E10"/>
    <mergeCell ref="D9:E9"/>
    <mergeCell ref="L8:N8"/>
    <mergeCell ref="J15:L15"/>
    <mergeCell ref="L9:N10"/>
    <mergeCell ref="F19:H19"/>
    <mergeCell ref="F21:H21"/>
    <mergeCell ref="J19:L19"/>
    <mergeCell ref="J21:L21"/>
    <mergeCell ref="F17:H17"/>
    <mergeCell ref="J17:L17"/>
  </mergeCells>
  <phoneticPr fontId="14" type="noConversion"/>
  <dataValidations count="2">
    <dataValidation type="list" allowBlank="1" showInputMessage="1" showErrorMessage="1" sqref="I10">
      <formula1>RecycledPaper</formula1>
    </dataValidation>
    <dataValidation type="list" allowBlank="1" showInputMessage="1" showErrorMessage="1" promptTitle="Select one:" prompt="What is the recycled content of paper?" sqref="H10 F10">
      <formula1>RecycledPaper</formula1>
    </dataValidation>
  </dataValidations>
  <pageMargins left="0.35" right="0.18" top="0.26" bottom="0.2" header="0.17" footer="0.17"/>
  <pageSetup scale="7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Welcome</vt:lpstr>
      <vt:lpstr>Electricity Info</vt:lpstr>
      <vt:lpstr>Classroom Lighting</vt:lpstr>
      <vt:lpstr>Energy Vampires</vt:lpstr>
      <vt:lpstr>Other Appliances</vt:lpstr>
      <vt:lpstr>Transportation</vt:lpstr>
      <vt:lpstr>Heating</vt:lpstr>
      <vt:lpstr>Classroom Trash</vt:lpstr>
      <vt:lpstr>Classroom Paper</vt:lpstr>
      <vt:lpstr>Plastic Water Bottles</vt:lpstr>
      <vt:lpstr>Beverage Cups</vt:lpstr>
      <vt:lpstr>Add it up! | Audit summary</vt:lpstr>
      <vt:lpstr>Methodology Notes</vt:lpstr>
      <vt:lpstr>Paper</vt:lpstr>
      <vt:lpstr>'Add it up! | Audit summary'!Print_Area</vt:lpstr>
      <vt:lpstr>'Beverage Cups'!Print_Area</vt:lpstr>
      <vt:lpstr>'Classroom Lighting'!Print_Area</vt:lpstr>
      <vt:lpstr>'Classroom Paper'!Print_Area</vt:lpstr>
      <vt:lpstr>'Classroom Trash'!Print_Area</vt:lpstr>
      <vt:lpstr>'Electricity Info'!Print_Area</vt:lpstr>
      <vt:lpstr>'Energy Vampires'!Print_Area</vt:lpstr>
      <vt:lpstr>Heating!Print_Area</vt:lpstr>
      <vt:lpstr>'Methodology Notes'!Print_Area</vt:lpstr>
      <vt:lpstr>'Other Appliances'!Print_Area</vt:lpstr>
      <vt:lpstr>'Plastic Water Bottles'!Print_Area</vt:lpstr>
      <vt:lpstr>Transportation!Print_Area</vt:lpstr>
      <vt:lpstr>Welcome!Print_Area</vt:lpstr>
      <vt:lpstr>RecycledPaper</vt:lpstr>
      <vt:lpstr>Utility</vt:lpstr>
    </vt:vector>
  </TitlesOfParts>
  <Company>Puget Sound Clean Air Agency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Kimberley Cline</dc:creator>
  <cp:lastModifiedBy>murckj</cp:lastModifiedBy>
  <cp:lastPrinted>2009-09-11T15:49:10Z</cp:lastPrinted>
  <dcterms:created xsi:type="dcterms:W3CDTF">2008-05-21T21:29:21Z</dcterms:created>
  <dcterms:modified xsi:type="dcterms:W3CDTF">2013-04-03T16:51:27Z</dcterms:modified>
</cp:coreProperties>
</file>